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drawings/drawing5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03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https://culturagov-my.sharepoint.com/personal/leandro_oliveira_cultura_gov_br/Documents/"/>
    </mc:Choice>
  </mc:AlternateContent>
  <xr:revisionPtr revIDLastSave="0" documentId="8_{AF036F99-0B77-4241-B432-95F809703293}" xr6:coauthVersionLast="47" xr6:coauthVersionMax="47" xr10:uidLastSave="{00000000-0000-0000-0000-000000000000}"/>
  <bookViews>
    <workbookView xWindow="-120" yWindow="-120" windowWidth="29040" windowHeight="16440" tabRatio="881" firstSheet="1" activeTab="1" xr2:uid="{00000000-000D-0000-FFFF-FFFF00000000}"/>
  </bookViews>
  <sheets>
    <sheet name="RESUMO" sheetId="131" r:id="rId1"/>
    <sheet name="DETALHAMENTO" sheetId="39" r:id="rId2"/>
    <sheet name="T. Secretariado (AL)" sheetId="53" r:id="rId3"/>
    <sheet name="T. Secretariado (MS)" sheetId="60" r:id="rId4"/>
    <sheet name="T. Secretariado (PB)" sheetId="63" r:id="rId5"/>
    <sheet name="T. Secretariado (PR)" sheetId="64" r:id="rId6"/>
    <sheet name="T. Secretariado (RJ)" sheetId="132" r:id="rId7"/>
    <sheet name="A. Adm. I (AL)" sheetId="77" r:id="rId8"/>
    <sheet name="A. Adm. I (MS)" sheetId="86" r:id="rId9"/>
    <sheet name="A. Adm. I (PB)" sheetId="89" r:id="rId10"/>
    <sheet name="A. Adm. I (PR)" sheetId="90" r:id="rId11"/>
    <sheet name="A. Adm. I (RJ)" sheetId="133" r:id="rId12"/>
    <sheet name="A. Adm. II (AL)" sheetId="103" r:id="rId13"/>
    <sheet name="A. Adm. II (MS)" sheetId="111" r:id="rId14"/>
    <sheet name="A. Adm. II (PB)" sheetId="115" r:id="rId15"/>
    <sheet name="A. Adm. II (PR)" sheetId="116" r:id="rId16"/>
    <sheet name="A. Adm. II (RJ)" sheetId="134" r:id="rId17"/>
  </sheets>
  <externalReferences>
    <externalReference r:id="rId18"/>
  </externalReferences>
  <definedNames>
    <definedName name="_xlnm.Print_Area" localSheetId="7">'A. Adm. I (AL)'!$A$1:$D$138</definedName>
    <definedName name="_xlnm.Print_Area" localSheetId="8">'A. Adm. I (MS)'!$A$1:$D$138</definedName>
    <definedName name="_xlnm.Print_Area" localSheetId="9">'A. Adm. I (PB)'!$A$1:$D$138</definedName>
    <definedName name="_xlnm.Print_Area" localSheetId="10">'A. Adm. I (PR)'!$A$1:$D$138</definedName>
    <definedName name="_xlnm.Print_Area" localSheetId="11">'A. Adm. I (RJ)'!$A$1:$D$138</definedName>
    <definedName name="_xlnm.Print_Area" localSheetId="12">'A. Adm. II (AL)'!$A$1:$D$138</definedName>
    <definedName name="_xlnm.Print_Area" localSheetId="13">'A. Adm. II (MS)'!$A$1:$D$138</definedName>
    <definedName name="_xlnm.Print_Area" localSheetId="14">'A. Adm. II (PB)'!$A$1:$D$138</definedName>
    <definedName name="_xlnm.Print_Area" localSheetId="15">'A. Adm. II (PR)'!$A$1:$D$138</definedName>
    <definedName name="_xlnm.Print_Area" localSheetId="16">'A. Adm. II (RJ)'!$A$1:$D$138</definedName>
    <definedName name="_xlnm.Print_Area" localSheetId="2">'T. Secretariado (AL)'!$A$1:$D$138</definedName>
    <definedName name="_xlnm.Print_Area" localSheetId="3">'T. Secretariado (MS)'!$A$1:$D$138</definedName>
    <definedName name="_xlnm.Print_Area" localSheetId="4">'T. Secretariado (PB)'!$A$1:$D$138</definedName>
    <definedName name="_xlnm.Print_Area" localSheetId="5">'T. Secretariado (PR)'!$A$1:$D$138</definedName>
    <definedName name="_xlnm.Print_Area" localSheetId="6">'T. Secretariado (RJ)'!$A$1:$D$138</definedName>
  </definedNames>
  <calcPr calcId="191028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3" i="134" l="1"/>
  <c r="D23" i="134"/>
  <c r="D30" i="134" s="1"/>
  <c r="C63" i="116"/>
  <c r="D23" i="116"/>
  <c r="C63" i="115"/>
  <c r="D23" i="115"/>
  <c r="C63" i="111"/>
  <c r="D23" i="111"/>
  <c r="C63" i="103"/>
  <c r="D23" i="103"/>
  <c r="C63" i="133"/>
  <c r="D23" i="133"/>
  <c r="D30" i="133" s="1"/>
  <c r="C62" i="133" s="1"/>
  <c r="C63" i="90"/>
  <c r="D23" i="90"/>
  <c r="C63" i="89"/>
  <c r="D23" i="89"/>
  <c r="C63" i="86"/>
  <c r="D23" i="86"/>
  <c r="C63" i="77"/>
  <c r="D23" i="77"/>
  <c r="C63" i="132"/>
  <c r="D23" i="132"/>
  <c r="D30" i="132" s="1"/>
  <c r="C63" i="64"/>
  <c r="D23" i="64"/>
  <c r="C63" i="63"/>
  <c r="D23" i="63"/>
  <c r="C63" i="60"/>
  <c r="D23" i="60"/>
  <c r="C63" i="53"/>
  <c r="D23" i="53"/>
  <c r="C123" i="134"/>
  <c r="C122" i="134" s="1"/>
  <c r="D116" i="134"/>
  <c r="D135" i="134" s="1"/>
  <c r="C107" i="134"/>
  <c r="C97" i="134"/>
  <c r="C80" i="134"/>
  <c r="C81" i="134" s="1"/>
  <c r="C57" i="134"/>
  <c r="C84" i="134" s="1"/>
  <c r="C41" i="134"/>
  <c r="C43" i="134" s="1"/>
  <c r="D24" i="134"/>
  <c r="D135" i="133"/>
  <c r="C123" i="133"/>
  <c r="C122" i="133" s="1"/>
  <c r="D116" i="133"/>
  <c r="C107" i="133"/>
  <c r="C97" i="133"/>
  <c r="C80" i="133"/>
  <c r="C81" i="133" s="1"/>
  <c r="C57" i="133"/>
  <c r="C84" i="133" s="1"/>
  <c r="C41" i="133"/>
  <c r="C43" i="133" s="1"/>
  <c r="D24" i="133"/>
  <c r="C123" i="132"/>
  <c r="C122" i="132"/>
  <c r="D116" i="132"/>
  <c r="D135" i="132" s="1"/>
  <c r="C107" i="132"/>
  <c r="C97" i="132"/>
  <c r="C80" i="132"/>
  <c r="C81" i="132" s="1"/>
  <c r="C57" i="132"/>
  <c r="C84" i="132" s="1"/>
  <c r="C41" i="132"/>
  <c r="C43" i="132" s="1"/>
  <c r="D24" i="132"/>
  <c r="C69" i="133" l="1"/>
  <c r="C75" i="133" s="1"/>
  <c r="C86" i="134"/>
  <c r="C62" i="134"/>
  <c r="C69" i="134" s="1"/>
  <c r="C75" i="134" s="1"/>
  <c r="D37" i="134"/>
  <c r="C86" i="133"/>
  <c r="D37" i="133"/>
  <c r="F15" i="39" s="1"/>
  <c r="C62" i="132"/>
  <c r="C69" i="132" s="1"/>
  <c r="C75" i="132" s="1"/>
  <c r="D37" i="132"/>
  <c r="C86" i="132"/>
  <c r="D84" i="132" l="1"/>
  <c r="F14" i="39"/>
  <c r="D41" i="133"/>
  <c r="D41" i="134"/>
  <c r="F16" i="39"/>
  <c r="D131" i="134"/>
  <c r="D83" i="134"/>
  <c r="D82" i="134"/>
  <c r="D96" i="134"/>
  <c r="D42" i="134"/>
  <c r="D95" i="134"/>
  <c r="D94" i="134"/>
  <c r="D80" i="134"/>
  <c r="D93" i="134"/>
  <c r="D92" i="134"/>
  <c r="D85" i="134"/>
  <c r="D97" i="134"/>
  <c r="C106" i="134" s="1"/>
  <c r="C108" i="134" s="1"/>
  <c r="D134" i="134" s="1"/>
  <c r="D81" i="134"/>
  <c r="D84" i="134"/>
  <c r="D131" i="133"/>
  <c r="D97" i="133"/>
  <c r="C106" i="133" s="1"/>
  <c r="C108" i="133" s="1"/>
  <c r="D134" i="133" s="1"/>
  <c r="D83" i="133"/>
  <c r="D82" i="133"/>
  <c r="D96" i="133"/>
  <c r="D42" i="133"/>
  <c r="D95" i="133"/>
  <c r="D94" i="133"/>
  <c r="D80" i="133"/>
  <c r="D93" i="133"/>
  <c r="D92" i="133"/>
  <c r="D85" i="133"/>
  <c r="D81" i="133"/>
  <c r="D84" i="133"/>
  <c r="D80" i="132"/>
  <c r="D81" i="132"/>
  <c r="D131" i="132"/>
  <c r="D97" i="132"/>
  <c r="C106" i="132" s="1"/>
  <c r="C108" i="132" s="1"/>
  <c r="D134" i="132" s="1"/>
  <c r="D83" i="132"/>
  <c r="D82" i="132"/>
  <c r="D96" i="132"/>
  <c r="D42" i="132"/>
  <c r="D95" i="132"/>
  <c r="D41" i="132"/>
  <c r="D94" i="132"/>
  <c r="D93" i="132"/>
  <c r="D92" i="132"/>
  <c r="D85" i="132"/>
  <c r="D43" i="134" l="1"/>
  <c r="D55" i="134" s="1"/>
  <c r="D43" i="133"/>
  <c r="C73" i="133" s="1"/>
  <c r="D86" i="134"/>
  <c r="D133" i="134" s="1"/>
  <c r="D43" i="132"/>
  <c r="D53" i="132" s="1"/>
  <c r="D53" i="134"/>
  <c r="C73" i="134"/>
  <c r="D54" i="134"/>
  <c r="D45" i="134"/>
  <c r="D52" i="134"/>
  <c r="D51" i="134"/>
  <c r="D50" i="134"/>
  <c r="D56" i="134"/>
  <c r="D49" i="134"/>
  <c r="D56" i="133"/>
  <c r="D45" i="133"/>
  <c r="D53" i="133"/>
  <c r="D55" i="133"/>
  <c r="D51" i="133"/>
  <c r="D52" i="133"/>
  <c r="D57" i="133"/>
  <c r="D86" i="133"/>
  <c r="D133" i="133" s="1"/>
  <c r="D56" i="132"/>
  <c r="D86" i="132"/>
  <c r="D133" i="132" s="1"/>
  <c r="D50" i="133" l="1"/>
  <c r="D54" i="133"/>
  <c r="D58" i="133" s="1"/>
  <c r="C74" i="133" s="1"/>
  <c r="C76" i="133" s="1"/>
  <c r="D132" i="133" s="1"/>
  <c r="D136" i="133" s="1"/>
  <c r="D55" i="132"/>
  <c r="D54" i="132"/>
  <c r="D45" i="132"/>
  <c r="C73" i="132"/>
  <c r="D52" i="132"/>
  <c r="D57" i="132"/>
  <c r="D51" i="132"/>
  <c r="D50" i="132"/>
  <c r="D57" i="134"/>
  <c r="C74" i="134" s="1"/>
  <c r="C76" i="134" s="1"/>
  <c r="D132" i="134" s="1"/>
  <c r="D136" i="134" s="1"/>
  <c r="D58" i="132"/>
  <c r="C74" i="132" s="1"/>
  <c r="C76" i="132" s="1"/>
  <c r="D132" i="132" s="1"/>
  <c r="D136" i="132" s="1"/>
  <c r="D120" i="134" l="1"/>
  <c r="D120" i="133"/>
  <c r="D120" i="132"/>
  <c r="D121" i="134" l="1"/>
  <c r="D126" i="134" s="1"/>
  <c r="D121" i="133"/>
  <c r="D124" i="133" s="1"/>
  <c r="D121" i="132"/>
  <c r="D124" i="132" s="1"/>
  <c r="D126" i="132" l="1"/>
  <c r="D126" i="133"/>
  <c r="D125" i="132"/>
  <c r="D125" i="134"/>
  <c r="D124" i="134"/>
  <c r="D125" i="133"/>
  <c r="D127" i="132" l="1"/>
  <c r="D137" i="132" s="1"/>
  <c r="G142" i="132" s="1"/>
  <c r="G14" i="39" s="1"/>
  <c r="H14" i="39" s="1"/>
  <c r="D127" i="134"/>
  <c r="D137" i="134" s="1"/>
  <c r="G142" i="134" s="1"/>
  <c r="G16" i="39" s="1"/>
  <c r="H16" i="39" s="1"/>
  <c r="I16" i="39" s="1"/>
  <c r="D127" i="133"/>
  <c r="D137" i="133" s="1"/>
  <c r="G142" i="133" s="1"/>
  <c r="G15" i="39" s="1"/>
  <c r="H15" i="39" s="1"/>
  <c r="I15" i="39" s="1"/>
  <c r="D138" i="134"/>
  <c r="D138" i="133" l="1"/>
  <c r="D138" i="132"/>
  <c r="I14" i="39"/>
  <c r="F6" i="131"/>
  <c r="G144" i="134"/>
  <c r="G145" i="134" s="1"/>
  <c r="G143" i="134"/>
  <c r="H142" i="134"/>
  <c r="G144" i="133"/>
  <c r="G145" i="133" s="1"/>
  <c r="G143" i="133"/>
  <c r="H142" i="133"/>
  <c r="G144" i="132"/>
  <c r="G145" i="132" s="1"/>
  <c r="G143" i="132"/>
  <c r="H142" i="132"/>
  <c r="D30" i="116" l="1"/>
  <c r="D37" i="116" s="1"/>
  <c r="F13" i="39" s="1"/>
  <c r="D30" i="115"/>
  <c r="D37" i="115" s="1"/>
  <c r="F10" i="39" s="1"/>
  <c r="D30" i="111"/>
  <c r="D37" i="111" s="1"/>
  <c r="F7" i="39" s="1"/>
  <c r="D30" i="90"/>
  <c r="D30" i="89"/>
  <c r="C62" i="89" s="1"/>
  <c r="C69" i="89" s="1"/>
  <c r="C75" i="89" s="1"/>
  <c r="D30" i="86"/>
  <c r="D37" i="86" s="1"/>
  <c r="D131" i="86" s="1"/>
  <c r="D30" i="77"/>
  <c r="D30" i="64"/>
  <c r="D37" i="64" s="1"/>
  <c r="F11" i="39" s="1"/>
  <c r="D30" i="63"/>
  <c r="D37" i="63" s="1"/>
  <c r="F8" i="39" s="1"/>
  <c r="D30" i="60"/>
  <c r="D37" i="60" s="1"/>
  <c r="F5" i="39" s="1"/>
  <c r="D30" i="53"/>
  <c r="D37" i="53" s="1"/>
  <c r="F2" i="39" s="1"/>
  <c r="D24" i="115"/>
  <c r="C123" i="116"/>
  <c r="C122" i="116"/>
  <c r="D116" i="116"/>
  <c r="D135" i="116" s="1"/>
  <c r="C107" i="116"/>
  <c r="C97" i="116"/>
  <c r="C80" i="116"/>
  <c r="C81" i="116" s="1"/>
  <c r="C57" i="116"/>
  <c r="C84" i="116" s="1"/>
  <c r="C41" i="116"/>
  <c r="C43" i="116" s="1"/>
  <c r="D24" i="116"/>
  <c r="C123" i="115"/>
  <c r="C122" i="115" s="1"/>
  <c r="D116" i="115"/>
  <c r="D135" i="115" s="1"/>
  <c r="C107" i="115"/>
  <c r="C97" i="115"/>
  <c r="C80" i="115"/>
  <c r="C81" i="115" s="1"/>
  <c r="C57" i="115"/>
  <c r="C84" i="115" s="1"/>
  <c r="C41" i="115"/>
  <c r="C43" i="115" s="1"/>
  <c r="D135" i="111"/>
  <c r="C123" i="111"/>
  <c r="C122" i="111" s="1"/>
  <c r="D116" i="111"/>
  <c r="C107" i="111"/>
  <c r="C97" i="111"/>
  <c r="C80" i="111"/>
  <c r="C81" i="111" s="1"/>
  <c r="C57" i="111"/>
  <c r="C84" i="111" s="1"/>
  <c r="C41" i="111"/>
  <c r="C43" i="111" s="1"/>
  <c r="D24" i="111"/>
  <c r="C123" i="103"/>
  <c r="C122" i="103"/>
  <c r="D116" i="103"/>
  <c r="D135" i="103" s="1"/>
  <c r="C107" i="103"/>
  <c r="C97" i="103"/>
  <c r="C80" i="103"/>
  <c r="C81" i="103" s="1"/>
  <c r="C57" i="103"/>
  <c r="C84" i="103" s="1"/>
  <c r="C41" i="103"/>
  <c r="C43" i="103" s="1"/>
  <c r="D30" i="103"/>
  <c r="D37" i="103" s="1"/>
  <c r="F4" i="39" s="1"/>
  <c r="D24" i="103"/>
  <c r="C123" i="90"/>
  <c r="C122" i="90"/>
  <c r="D116" i="90"/>
  <c r="D135" i="90" s="1"/>
  <c r="C107" i="90"/>
  <c r="C97" i="90"/>
  <c r="C80" i="90"/>
  <c r="C81" i="90" s="1"/>
  <c r="C57" i="90"/>
  <c r="C84" i="90" s="1"/>
  <c r="C41" i="90"/>
  <c r="C43" i="90" s="1"/>
  <c r="D24" i="90"/>
  <c r="C123" i="89"/>
  <c r="C122" i="89" s="1"/>
  <c r="D116" i="89"/>
  <c r="D135" i="89" s="1"/>
  <c r="C107" i="89"/>
  <c r="C97" i="89"/>
  <c r="C80" i="89"/>
  <c r="C81" i="89" s="1"/>
  <c r="C57" i="89"/>
  <c r="C84" i="89" s="1"/>
  <c r="C41" i="89"/>
  <c r="C43" i="89" s="1"/>
  <c r="D24" i="89"/>
  <c r="C123" i="86"/>
  <c r="C122" i="86" s="1"/>
  <c r="D116" i="86"/>
  <c r="D135" i="86" s="1"/>
  <c r="C107" i="86"/>
  <c r="C97" i="86"/>
  <c r="C80" i="86"/>
  <c r="C81" i="86" s="1"/>
  <c r="C57" i="86"/>
  <c r="C84" i="86" s="1"/>
  <c r="C41" i="86"/>
  <c r="C43" i="86" s="1"/>
  <c r="D24" i="86"/>
  <c r="C123" i="77"/>
  <c r="C122" i="77" s="1"/>
  <c r="D116" i="77"/>
  <c r="D135" i="77" s="1"/>
  <c r="C107" i="77"/>
  <c r="C97" i="77"/>
  <c r="C80" i="77"/>
  <c r="C81" i="77" s="1"/>
  <c r="C57" i="77"/>
  <c r="C84" i="77" s="1"/>
  <c r="C41" i="77"/>
  <c r="C43" i="77" s="1"/>
  <c r="D24" i="77"/>
  <c r="C123" i="64"/>
  <c r="C122" i="64"/>
  <c r="D116" i="64"/>
  <c r="D135" i="64" s="1"/>
  <c r="C107" i="64"/>
  <c r="C97" i="64"/>
  <c r="C80" i="64"/>
  <c r="C81" i="64" s="1"/>
  <c r="C57" i="64"/>
  <c r="C84" i="64" s="1"/>
  <c r="C41" i="64"/>
  <c r="C43" i="64" s="1"/>
  <c r="D24" i="64"/>
  <c r="C123" i="63"/>
  <c r="C122" i="63"/>
  <c r="D116" i="63"/>
  <c r="D135" i="63" s="1"/>
  <c r="C107" i="63"/>
  <c r="C97" i="63"/>
  <c r="C81" i="63"/>
  <c r="C80" i="63"/>
  <c r="C57" i="63"/>
  <c r="C84" i="63" s="1"/>
  <c r="C41" i="63"/>
  <c r="C43" i="63" s="1"/>
  <c r="D24" i="63"/>
  <c r="D135" i="60"/>
  <c r="C123" i="60"/>
  <c r="C122" i="60"/>
  <c r="D116" i="60"/>
  <c r="C107" i="60"/>
  <c r="C97" i="60"/>
  <c r="C84" i="60"/>
  <c r="C80" i="60"/>
  <c r="C81" i="60" s="1"/>
  <c r="C57" i="60"/>
  <c r="C43" i="60"/>
  <c r="C41" i="60"/>
  <c r="D24" i="60"/>
  <c r="C123" i="53"/>
  <c r="C122" i="53"/>
  <c r="D116" i="53"/>
  <c r="D135" i="53" s="1"/>
  <c r="C107" i="53"/>
  <c r="C97" i="53"/>
  <c r="C80" i="53"/>
  <c r="C81" i="53" s="1"/>
  <c r="C57" i="53"/>
  <c r="C84" i="53" s="1"/>
  <c r="C43" i="53"/>
  <c r="C41" i="53"/>
  <c r="D24" i="53"/>
  <c r="D84" i="103" l="1"/>
  <c r="D37" i="89"/>
  <c r="C62" i="116"/>
  <c r="C69" i="116" s="1"/>
  <c r="C75" i="116" s="1"/>
  <c r="C62" i="115"/>
  <c r="C69" i="115" s="1"/>
  <c r="C75" i="115" s="1"/>
  <c r="C62" i="90"/>
  <c r="C69" i="90" s="1"/>
  <c r="C75" i="90" s="1"/>
  <c r="D37" i="90"/>
  <c r="F12" i="39" s="1"/>
  <c r="C62" i="86"/>
  <c r="C69" i="86" s="1"/>
  <c r="C75" i="86" s="1"/>
  <c r="D37" i="77"/>
  <c r="C62" i="77"/>
  <c r="C69" i="77" s="1"/>
  <c r="C75" i="77" s="1"/>
  <c r="C62" i="64"/>
  <c r="C69" i="64" s="1"/>
  <c r="C75" i="64" s="1"/>
  <c r="C62" i="63"/>
  <c r="C69" i="63" s="1"/>
  <c r="C75" i="63" s="1"/>
  <c r="D131" i="116"/>
  <c r="D42" i="116"/>
  <c r="D84" i="116"/>
  <c r="C62" i="111"/>
  <c r="C69" i="111" s="1"/>
  <c r="C75" i="111" s="1"/>
  <c r="C62" i="103"/>
  <c r="C69" i="103" s="1"/>
  <c r="C75" i="103" s="1"/>
  <c r="D41" i="86"/>
  <c r="D84" i="86"/>
  <c r="F6" i="39"/>
  <c r="D82" i="86"/>
  <c r="D97" i="86"/>
  <c r="C106" i="86" s="1"/>
  <c r="C108" i="86" s="1"/>
  <c r="D134" i="86" s="1"/>
  <c r="D81" i="60"/>
  <c r="D41" i="60"/>
  <c r="C62" i="60"/>
  <c r="C69" i="60" s="1"/>
  <c r="C75" i="60" s="1"/>
  <c r="D97" i="60"/>
  <c r="C106" i="60" s="1"/>
  <c r="C108" i="60" s="1"/>
  <c r="D134" i="60" s="1"/>
  <c r="D84" i="53"/>
  <c r="C62" i="53"/>
  <c r="C69" i="53" s="1"/>
  <c r="C75" i="53" s="1"/>
  <c r="D81" i="116"/>
  <c r="C86" i="116"/>
  <c r="D85" i="116"/>
  <c r="D92" i="116"/>
  <c r="D93" i="116"/>
  <c r="D80" i="116"/>
  <c r="D94" i="116"/>
  <c r="D95" i="116"/>
  <c r="D96" i="116"/>
  <c r="D41" i="116"/>
  <c r="D82" i="116"/>
  <c r="D83" i="116"/>
  <c r="D97" i="116"/>
  <c r="C106" i="116" s="1"/>
  <c r="C108" i="116" s="1"/>
  <c r="D134" i="116" s="1"/>
  <c r="D131" i="115"/>
  <c r="D83" i="115"/>
  <c r="D42" i="115"/>
  <c r="D82" i="115"/>
  <c r="D41" i="115"/>
  <c r="D96" i="115"/>
  <c r="D95" i="115"/>
  <c r="D94" i="115"/>
  <c r="D80" i="115"/>
  <c r="D93" i="115"/>
  <c r="D92" i="115"/>
  <c r="D85" i="115"/>
  <c r="D84" i="115"/>
  <c r="D81" i="115"/>
  <c r="C86" i="115"/>
  <c r="D97" i="115"/>
  <c r="C106" i="115" s="1"/>
  <c r="C108" i="115" s="1"/>
  <c r="D134" i="115" s="1"/>
  <c r="D84" i="111"/>
  <c r="D81" i="111"/>
  <c r="D97" i="111"/>
  <c r="C106" i="111" s="1"/>
  <c r="C108" i="111" s="1"/>
  <c r="D134" i="111" s="1"/>
  <c r="D131" i="111"/>
  <c r="D83" i="111"/>
  <c r="D42" i="111"/>
  <c r="D82" i="111"/>
  <c r="D41" i="111"/>
  <c r="D96" i="111"/>
  <c r="D95" i="111"/>
  <c r="D94" i="111"/>
  <c r="D80" i="111"/>
  <c r="D93" i="111"/>
  <c r="D92" i="111"/>
  <c r="D85" i="111"/>
  <c r="C86" i="111"/>
  <c r="D95" i="103"/>
  <c r="D93" i="103"/>
  <c r="D92" i="103"/>
  <c r="D96" i="103"/>
  <c r="D94" i="103"/>
  <c r="D85" i="103"/>
  <c r="D131" i="103"/>
  <c r="D83" i="103"/>
  <c r="D42" i="103"/>
  <c r="D82" i="103"/>
  <c r="C86" i="103"/>
  <c r="D81" i="103"/>
  <c r="D97" i="103"/>
  <c r="C106" i="103" s="1"/>
  <c r="C108" i="103" s="1"/>
  <c r="D134" i="103" s="1"/>
  <c r="D41" i="103"/>
  <c r="D80" i="103"/>
  <c r="C86" i="90"/>
  <c r="C86" i="89"/>
  <c r="D81" i="86"/>
  <c r="C86" i="86"/>
  <c r="D85" i="86"/>
  <c r="D92" i="86"/>
  <c r="D93" i="86"/>
  <c r="D80" i="86"/>
  <c r="D94" i="86"/>
  <c r="D95" i="86"/>
  <c r="D96" i="86"/>
  <c r="D42" i="86"/>
  <c r="D83" i="86"/>
  <c r="C86" i="77"/>
  <c r="D131" i="64"/>
  <c r="D83" i="64"/>
  <c r="D42" i="64"/>
  <c r="D82" i="64"/>
  <c r="D41" i="64"/>
  <c r="D96" i="64"/>
  <c r="D95" i="64"/>
  <c r="D85" i="64"/>
  <c r="D94" i="64"/>
  <c r="D93" i="64"/>
  <c r="D92" i="64"/>
  <c r="D97" i="64"/>
  <c r="C106" i="64" s="1"/>
  <c r="C108" i="64" s="1"/>
  <c r="D134" i="64" s="1"/>
  <c r="D84" i="64"/>
  <c r="C86" i="64"/>
  <c r="D81" i="64"/>
  <c r="D80" i="64"/>
  <c r="D131" i="63"/>
  <c r="D97" i="63"/>
  <c r="C106" i="63" s="1"/>
  <c r="C108" i="63" s="1"/>
  <c r="D134" i="63" s="1"/>
  <c r="D83" i="63"/>
  <c r="D42" i="63"/>
  <c r="D82" i="63"/>
  <c r="D96" i="63"/>
  <c r="D95" i="63"/>
  <c r="D94" i="63"/>
  <c r="D80" i="63"/>
  <c r="D93" i="63"/>
  <c r="D92" i="63"/>
  <c r="D85" i="63"/>
  <c r="D84" i="63"/>
  <c r="D81" i="63"/>
  <c r="C86" i="63"/>
  <c r="D41" i="63"/>
  <c r="D131" i="60"/>
  <c r="D83" i="60"/>
  <c r="D42" i="60"/>
  <c r="D82" i="60"/>
  <c r="D96" i="60"/>
  <c r="D95" i="60"/>
  <c r="D94" i="60"/>
  <c r="D93" i="60"/>
  <c r="D92" i="60"/>
  <c r="D85" i="60"/>
  <c r="D84" i="60"/>
  <c r="C86" i="60"/>
  <c r="D80" i="60"/>
  <c r="D81" i="53"/>
  <c r="C86" i="53"/>
  <c r="D97" i="53"/>
  <c r="C106" i="53" s="1"/>
  <c r="C108" i="53" s="1"/>
  <c r="D134" i="53" s="1"/>
  <c r="D131" i="53"/>
  <c r="D83" i="53"/>
  <c r="D42" i="53"/>
  <c r="D41" i="53"/>
  <c r="D94" i="53"/>
  <c r="D82" i="53"/>
  <c r="D93" i="53"/>
  <c r="D96" i="53"/>
  <c r="D95" i="53"/>
  <c r="D92" i="53"/>
  <c r="D85" i="53"/>
  <c r="D80" i="53"/>
  <c r="D131" i="77" l="1"/>
  <c r="D92" i="90"/>
  <c r="F9" i="39"/>
  <c r="D43" i="86"/>
  <c r="D55" i="86" s="1"/>
  <c r="D95" i="90"/>
  <c r="D96" i="90"/>
  <c r="D85" i="90"/>
  <c r="D131" i="89"/>
  <c r="D82" i="90"/>
  <c r="D80" i="90"/>
  <c r="D42" i="89"/>
  <c r="D43" i="116"/>
  <c r="D56" i="116" s="1"/>
  <c r="D84" i="89"/>
  <c r="D82" i="89"/>
  <c r="D97" i="90"/>
  <c r="C106" i="90" s="1"/>
  <c r="C108" i="90" s="1"/>
  <c r="D134" i="90" s="1"/>
  <c r="D41" i="89"/>
  <c r="D41" i="90"/>
  <c r="D84" i="90"/>
  <c r="D95" i="89"/>
  <c r="D94" i="90"/>
  <c r="D42" i="90"/>
  <c r="D83" i="89"/>
  <c r="D81" i="90"/>
  <c r="D93" i="90"/>
  <c r="D131" i="90"/>
  <c r="D83" i="90"/>
  <c r="D81" i="89"/>
  <c r="D93" i="89"/>
  <c r="D92" i="89"/>
  <c r="D97" i="89"/>
  <c r="C106" i="89" s="1"/>
  <c r="C108" i="89" s="1"/>
  <c r="D134" i="89" s="1"/>
  <c r="D85" i="89"/>
  <c r="D94" i="89"/>
  <c r="D80" i="89"/>
  <c r="D96" i="89"/>
  <c r="D81" i="77"/>
  <c r="D83" i="77"/>
  <c r="D80" i="77"/>
  <c r="D42" i="77"/>
  <c r="D82" i="77"/>
  <c r="D93" i="77"/>
  <c r="D41" i="77"/>
  <c r="F3" i="39"/>
  <c r="D85" i="77"/>
  <c r="D92" i="77"/>
  <c r="D84" i="77"/>
  <c r="D96" i="77"/>
  <c r="D95" i="77"/>
  <c r="D97" i="77"/>
  <c r="C106" i="77" s="1"/>
  <c r="C108" i="77" s="1"/>
  <c r="D134" i="77" s="1"/>
  <c r="D94" i="77"/>
  <c r="D43" i="64"/>
  <c r="D51" i="64" s="1"/>
  <c r="D43" i="60"/>
  <c r="D54" i="60" s="1"/>
  <c r="D43" i="63"/>
  <c r="D51" i="63" s="1"/>
  <c r="D86" i="63"/>
  <c r="D133" i="63" s="1"/>
  <c r="D86" i="115"/>
  <c r="D133" i="115" s="1"/>
  <c r="D43" i="115"/>
  <c r="D53" i="115" s="1"/>
  <c r="D43" i="111"/>
  <c r="C73" i="111" s="1"/>
  <c r="D43" i="103"/>
  <c r="C73" i="103" s="1"/>
  <c r="D86" i="86"/>
  <c r="D133" i="86" s="1"/>
  <c r="D43" i="53"/>
  <c r="D45" i="53" s="1"/>
  <c r="D86" i="60"/>
  <c r="D133" i="60" s="1"/>
  <c r="D86" i="53"/>
  <c r="D133" i="53" s="1"/>
  <c r="D86" i="116"/>
  <c r="D133" i="116" s="1"/>
  <c r="D86" i="111"/>
  <c r="D133" i="111" s="1"/>
  <c r="D86" i="103"/>
  <c r="D133" i="103" s="1"/>
  <c r="D86" i="64"/>
  <c r="D133" i="64" s="1"/>
  <c r="D43" i="89" l="1"/>
  <c r="D57" i="89" s="1"/>
  <c r="D53" i="111"/>
  <c r="D43" i="77"/>
  <c r="D45" i="77" s="1"/>
  <c r="D54" i="111"/>
  <c r="D56" i="86"/>
  <c r="D49" i="116"/>
  <c r="D45" i="86"/>
  <c r="C73" i="86"/>
  <c r="D52" i="116"/>
  <c r="D50" i="86"/>
  <c r="D53" i="86"/>
  <c r="D52" i="86"/>
  <c r="D54" i="86"/>
  <c r="D50" i="103"/>
  <c r="D53" i="103"/>
  <c r="D56" i="60"/>
  <c r="D45" i="60"/>
  <c r="D55" i="60"/>
  <c r="D57" i="60"/>
  <c r="D86" i="90"/>
  <c r="D133" i="90" s="1"/>
  <c r="D54" i="64"/>
  <c r="C73" i="64"/>
  <c r="D45" i="64"/>
  <c r="D52" i="64"/>
  <c r="D53" i="64"/>
  <c r="D53" i="116"/>
  <c r="D50" i="60"/>
  <c r="D51" i="86"/>
  <c r="D57" i="86"/>
  <c r="D43" i="90"/>
  <c r="D51" i="90" s="1"/>
  <c r="D86" i="89"/>
  <c r="D133" i="89" s="1"/>
  <c r="D86" i="77"/>
  <c r="D133" i="77" s="1"/>
  <c r="D54" i="63"/>
  <c r="D45" i="116"/>
  <c r="D52" i="60"/>
  <c r="C73" i="116"/>
  <c r="D52" i="63"/>
  <c r="D50" i="116"/>
  <c r="D51" i="116"/>
  <c r="D51" i="60"/>
  <c r="D55" i="63"/>
  <c r="D50" i="111"/>
  <c r="D50" i="63"/>
  <c r="D53" i="63"/>
  <c r="D51" i="111"/>
  <c r="D45" i="111"/>
  <c r="C73" i="60"/>
  <c r="D57" i="63"/>
  <c r="D56" i="111"/>
  <c r="D53" i="60"/>
  <c r="D49" i="111"/>
  <c r="D54" i="116"/>
  <c r="D45" i="63"/>
  <c r="C73" i="63"/>
  <c r="D55" i="116"/>
  <c r="D51" i="115"/>
  <c r="D51" i="103"/>
  <c r="D56" i="103"/>
  <c r="D55" i="103"/>
  <c r="D49" i="103"/>
  <c r="D52" i="103"/>
  <c r="D50" i="115"/>
  <c r="D56" i="115"/>
  <c r="C73" i="115"/>
  <c r="C73" i="89"/>
  <c r="D50" i="89"/>
  <c r="D45" i="89"/>
  <c r="D51" i="89"/>
  <c r="D56" i="89"/>
  <c r="D52" i="89"/>
  <c r="D54" i="89"/>
  <c r="D57" i="64"/>
  <c r="D56" i="64"/>
  <c r="D55" i="64"/>
  <c r="D50" i="64"/>
  <c r="D56" i="63"/>
  <c r="D53" i="89"/>
  <c r="D55" i="89"/>
  <c r="D54" i="53"/>
  <c r="C73" i="53"/>
  <c r="D56" i="53"/>
  <c r="D50" i="53"/>
  <c r="D53" i="53"/>
  <c r="D57" i="53"/>
  <c r="D52" i="53"/>
  <c r="D55" i="53"/>
  <c r="D51" i="53"/>
  <c r="D52" i="115"/>
  <c r="D49" i="115"/>
  <c r="D45" i="115"/>
  <c r="D55" i="115"/>
  <c r="D54" i="115"/>
  <c r="D52" i="111"/>
  <c r="D55" i="111"/>
  <c r="D54" i="103"/>
  <c r="D45" i="103"/>
  <c r="C73" i="77" l="1"/>
  <c r="D50" i="77"/>
  <c r="D56" i="77"/>
  <c r="D52" i="77"/>
  <c r="D55" i="77"/>
  <c r="D57" i="77"/>
  <c r="D53" i="77"/>
  <c r="D58" i="86"/>
  <c r="C74" i="86" s="1"/>
  <c r="C76" i="86" s="1"/>
  <c r="D132" i="86" s="1"/>
  <c r="D136" i="86" s="1"/>
  <c r="D120" i="86" s="1"/>
  <c r="D51" i="77"/>
  <c r="D54" i="77"/>
  <c r="D54" i="90"/>
  <c r="D57" i="90"/>
  <c r="D50" i="90"/>
  <c r="D58" i="63"/>
  <c r="C74" i="63" s="1"/>
  <c r="C76" i="63" s="1"/>
  <c r="D132" i="63" s="1"/>
  <c r="D136" i="63" s="1"/>
  <c r="D120" i="63" s="1"/>
  <c r="D55" i="90"/>
  <c r="D56" i="90"/>
  <c r="D52" i="90"/>
  <c r="D45" i="90"/>
  <c r="D53" i="90"/>
  <c r="C73" i="90"/>
  <c r="D57" i="116"/>
  <c r="C74" i="116" s="1"/>
  <c r="C76" i="116" s="1"/>
  <c r="D132" i="116" s="1"/>
  <c r="D136" i="116" s="1"/>
  <c r="D120" i="116" s="1"/>
  <c r="D58" i="60"/>
  <c r="C74" i="60" s="1"/>
  <c r="C76" i="60" s="1"/>
  <c r="D132" i="60" s="1"/>
  <c r="D136" i="60" s="1"/>
  <c r="D120" i="60" s="1"/>
  <c r="D58" i="64"/>
  <c r="C74" i="64" s="1"/>
  <c r="C76" i="64" s="1"/>
  <c r="D132" i="64" s="1"/>
  <c r="D136" i="64" s="1"/>
  <c r="D120" i="64" s="1"/>
  <c r="D57" i="103"/>
  <c r="C74" i="103" s="1"/>
  <c r="C76" i="103" s="1"/>
  <c r="D132" i="103" s="1"/>
  <c r="D136" i="103" s="1"/>
  <c r="D120" i="103" s="1"/>
  <c r="D57" i="111"/>
  <c r="C74" i="111" s="1"/>
  <c r="C76" i="111" s="1"/>
  <c r="D132" i="111" s="1"/>
  <c r="D136" i="111" s="1"/>
  <c r="D120" i="111" s="1"/>
  <c r="D57" i="115"/>
  <c r="C74" i="115" s="1"/>
  <c r="C76" i="115" s="1"/>
  <c r="D132" i="115" s="1"/>
  <c r="D136" i="115" s="1"/>
  <c r="D120" i="115" s="1"/>
  <c r="D58" i="89"/>
  <c r="C74" i="89" s="1"/>
  <c r="C76" i="89" s="1"/>
  <c r="D132" i="89" s="1"/>
  <c r="D136" i="89" s="1"/>
  <c r="D120" i="89" s="1"/>
  <c r="D58" i="53"/>
  <c r="C74" i="53" s="1"/>
  <c r="C76" i="53" s="1"/>
  <c r="D132" i="53" s="1"/>
  <c r="D136" i="53" s="1"/>
  <c r="D120" i="53" s="1"/>
  <c r="D58" i="77" l="1"/>
  <c r="C74" i="77" s="1"/>
  <c r="C76" i="77" s="1"/>
  <c r="D132" i="77" s="1"/>
  <c r="D136" i="77" s="1"/>
  <c r="D120" i="77" s="1"/>
  <c r="D58" i="90"/>
  <c r="C74" i="90" s="1"/>
  <c r="C76" i="90" s="1"/>
  <c r="D132" i="90" s="1"/>
  <c r="D136" i="90" s="1"/>
  <c r="D120" i="90" s="1"/>
  <c r="D121" i="90" s="1"/>
  <c r="D126" i="90" s="1"/>
  <c r="D121" i="116"/>
  <c r="D125" i="116" s="1"/>
  <c r="D121" i="115"/>
  <c r="D125" i="115" s="1"/>
  <c r="D121" i="111"/>
  <c r="D126" i="111" s="1"/>
  <c r="D121" i="103"/>
  <c r="D121" i="89"/>
  <c r="D125" i="89" s="1"/>
  <c r="D121" i="86"/>
  <c r="D125" i="86" s="1"/>
  <c r="D121" i="64"/>
  <c r="D124" i="64" s="1"/>
  <c r="D121" i="63"/>
  <c r="D125" i="63" s="1"/>
  <c r="D121" i="60"/>
  <c r="D124" i="60" s="1"/>
  <c r="D121" i="53"/>
  <c r="D124" i="53" s="1"/>
  <c r="D124" i="90" l="1"/>
  <c r="D125" i="90"/>
  <c r="D125" i="64"/>
  <c r="D126" i="64"/>
  <c r="D126" i="63"/>
  <c r="D124" i="63"/>
  <c r="D126" i="86"/>
  <c r="D124" i="89"/>
  <c r="D126" i="89"/>
  <c r="D126" i="115"/>
  <c r="D124" i="116"/>
  <c r="D126" i="116"/>
  <c r="D124" i="115"/>
  <c r="D125" i="111"/>
  <c r="D124" i="111"/>
  <c r="D125" i="103"/>
  <c r="D126" i="103"/>
  <c r="D124" i="103"/>
  <c r="D124" i="86"/>
  <c r="D121" i="77"/>
  <c r="D126" i="77" s="1"/>
  <c r="D125" i="60"/>
  <c r="D126" i="60"/>
  <c r="D126" i="53"/>
  <c r="D125" i="53"/>
  <c r="D127" i="90" l="1"/>
  <c r="D137" i="90" s="1"/>
  <c r="G142" i="90" s="1"/>
  <c r="D127" i="86"/>
  <c r="D137" i="86" s="1"/>
  <c r="G142" i="86" s="1"/>
  <c r="D127" i="64"/>
  <c r="D137" i="64" s="1"/>
  <c r="G142" i="64" s="1"/>
  <c r="D127" i="53"/>
  <c r="D137" i="53" s="1"/>
  <c r="G142" i="53" s="1"/>
  <c r="D127" i="115"/>
  <c r="D137" i="115" s="1"/>
  <c r="G142" i="115" s="1"/>
  <c r="D127" i="63"/>
  <c r="D137" i="63" s="1"/>
  <c r="G142" i="63" s="1"/>
  <c r="D125" i="77"/>
  <c r="D127" i="111"/>
  <c r="D137" i="111" s="1"/>
  <c r="G142" i="111" s="1"/>
  <c r="D127" i="116"/>
  <c r="D137" i="116" s="1"/>
  <c r="G142" i="116" s="1"/>
  <c r="G13" i="39" s="1"/>
  <c r="D127" i="89"/>
  <c r="D137" i="89" s="1"/>
  <c r="D138" i="89" s="1"/>
  <c r="D127" i="60"/>
  <c r="D137" i="60" s="1"/>
  <c r="D138" i="60" s="1"/>
  <c r="D127" i="103"/>
  <c r="D137" i="103" s="1"/>
  <c r="G142" i="103" s="1"/>
  <c r="D124" i="77"/>
  <c r="H142" i="64" l="1"/>
  <c r="G11" i="39"/>
  <c r="H11" i="39" s="1"/>
  <c r="G12" i="39"/>
  <c r="H12" i="39" s="1"/>
  <c r="I12" i="39" s="1"/>
  <c r="D138" i="53"/>
  <c r="H142" i="90"/>
  <c r="G143" i="90"/>
  <c r="D138" i="90"/>
  <c r="G144" i="90"/>
  <c r="G145" i="90" s="1"/>
  <c r="G7" i="39"/>
  <c r="H7" i="39" s="1"/>
  <c r="I7" i="39" s="1"/>
  <c r="H13" i="39"/>
  <c r="I13" i="39" s="1"/>
  <c r="G10" i="39"/>
  <c r="H10" i="39" s="1"/>
  <c r="I10" i="39" s="1"/>
  <c r="G6" i="39"/>
  <c r="H6" i="39" s="1"/>
  <c r="I6" i="39" s="1"/>
  <c r="G2" i="39"/>
  <c r="H2" i="39" s="1"/>
  <c r="G8" i="39"/>
  <c r="H8" i="39" s="1"/>
  <c r="G4" i="39"/>
  <c r="H4" i="39" s="1"/>
  <c r="I4" i="39" s="1"/>
  <c r="D138" i="64"/>
  <c r="G143" i="64"/>
  <c r="G144" i="64"/>
  <c r="G145" i="64" s="1"/>
  <c r="D138" i="63"/>
  <c r="D138" i="86"/>
  <c r="D138" i="115"/>
  <c r="D138" i="103"/>
  <c r="G142" i="89"/>
  <c r="D127" i="77"/>
  <c r="D137" i="77" s="1"/>
  <c r="D138" i="77" s="1"/>
  <c r="D138" i="116"/>
  <c r="D138" i="111"/>
  <c r="G142" i="60"/>
  <c r="G144" i="116"/>
  <c r="G145" i="116" s="1"/>
  <c r="G143" i="116"/>
  <c r="H142" i="116"/>
  <c r="G144" i="115"/>
  <c r="G145" i="115" s="1"/>
  <c r="G143" i="115"/>
  <c r="H142" i="115"/>
  <c r="G144" i="111"/>
  <c r="G145" i="111" s="1"/>
  <c r="G143" i="111"/>
  <c r="H142" i="111"/>
  <c r="H142" i="103"/>
  <c r="G144" i="103"/>
  <c r="G145" i="103" s="1"/>
  <c r="G143" i="103"/>
  <c r="G144" i="86"/>
  <c r="G145" i="86" s="1"/>
  <c r="G143" i="86"/>
  <c r="H142" i="86"/>
  <c r="G144" i="63"/>
  <c r="G145" i="63" s="1"/>
  <c r="G143" i="63"/>
  <c r="H142" i="63"/>
  <c r="G144" i="53"/>
  <c r="G145" i="53" s="1"/>
  <c r="G143" i="53"/>
  <c r="H142" i="53"/>
  <c r="I11" i="39" l="1"/>
  <c r="F5" i="131"/>
  <c r="G5" i="131" s="1"/>
  <c r="I8" i="39"/>
  <c r="G9" i="39"/>
  <c r="H9" i="39" s="1"/>
  <c r="I9" i="39" s="1"/>
  <c r="I2" i="39"/>
  <c r="G5" i="39"/>
  <c r="H5" i="39" s="1"/>
  <c r="G143" i="89"/>
  <c r="H142" i="89"/>
  <c r="G144" i="89"/>
  <c r="G145" i="89" s="1"/>
  <c r="G142" i="77"/>
  <c r="G143" i="60"/>
  <c r="H142" i="60"/>
  <c r="G144" i="60"/>
  <c r="G145" i="60" s="1"/>
  <c r="F4" i="131" l="1"/>
  <c r="G4" i="131" s="1"/>
  <c r="I5" i="39"/>
  <c r="F3" i="131"/>
  <c r="G3" i="131" s="1"/>
  <c r="G3" i="39"/>
  <c r="H3" i="39" s="1"/>
  <c r="H142" i="77"/>
  <c r="G143" i="77"/>
  <c r="G144" i="77"/>
  <c r="G145" i="77" s="1"/>
  <c r="F2" i="131" l="1"/>
  <c r="G2" i="131" s="1"/>
  <c r="H17" i="39"/>
  <c r="I3" i="39"/>
  <c r="I18" i="39" s="1"/>
  <c r="G6" i="131"/>
  <c r="G7" i="131" l="1"/>
</calcChain>
</file>

<file path=xl/sharedStrings.xml><?xml version="1.0" encoding="utf-8"?>
<sst xmlns="http://schemas.openxmlformats.org/spreadsheetml/2006/main" count="3494" uniqueCount="224">
  <si>
    <t>GRUPO</t>
  </si>
  <si>
    <t>ITEM</t>
  </si>
  <si>
    <t>ESPECIFICAÇÃO</t>
  </si>
  <si>
    <t>UNIDADE DE MEDIDA</t>
  </si>
  <si>
    <t>QUANTIDADE</t>
  </si>
  <si>
    <t>VALOR UNITÁRIO MENSAL</t>
  </si>
  <si>
    <t>VALOR TOTAL ANUAL</t>
  </si>
  <si>
    <t>Serviços de Apoio Administrativo no 
Escritório de Maceió - AL</t>
  </si>
  <si>
    <t>Serviço anual</t>
  </si>
  <si>
    <t>Serviços de Apoio Administrativo no 
Escritório de Campo Grande - MS</t>
  </si>
  <si>
    <t>Serviços de Apoio Administrativo no 
Escritório de João Pessoa  - PB</t>
  </si>
  <si>
    <t>Serviços de Apoio Administrativo no 
Escritório de Curitiba - PR</t>
  </si>
  <si>
    <t>Serviços de Apoio Administrativo no 
Escritório de Rio de Janeiro - RJ</t>
  </si>
  <si>
    <t>VALOR TOTAL ANUAL DA CONTRATAÇÃO</t>
  </si>
  <si>
    <t>LOCALIDADE</t>
  </si>
  <si>
    <t>SUBITEM</t>
  </si>
  <si>
    <t>TIPO DE SERVIÇO</t>
  </si>
  <si>
    <t>QUANTIDADE DE POSTOS </t>
  </si>
  <si>
    <t>VALOR DO SALÁRIO</t>
  </si>
  <si>
    <t>VALOR DO POSTO</t>
  </si>
  <si>
    <t>VALOR MENSAL</t>
  </si>
  <si>
    <t>VALOR ANUAL TOTAL</t>
  </si>
  <si>
    <t>PARÂMETRO DE PREÇO</t>
  </si>
  <si>
    <t>Escritório de Maceió - AL</t>
  </si>
  <si>
    <t>1.1</t>
  </si>
  <si>
    <t>Serviços de Técnico em Secretariado
(CBO 3515-05)</t>
  </si>
  <si>
    <t>CAGED</t>
  </si>
  <si>
    <t>1.2</t>
  </si>
  <si>
    <t>Serviços de  Assistente Administrativo I
(CBO 4110-10)</t>
  </si>
  <si>
    <t>CCT</t>
  </si>
  <si>
    <t>1.3</t>
  </si>
  <si>
    <t>Serviços de  Assistente Administrativo II
(CBO 4110-10)</t>
  </si>
  <si>
    <t>Escritório de Campo Grande - MS</t>
  </si>
  <si>
    <t>2.1</t>
  </si>
  <si>
    <t>2.2</t>
  </si>
  <si>
    <t>2.3</t>
  </si>
  <si>
    <t>Escritório de João Pessoa  - PB</t>
  </si>
  <si>
    <t>3.1</t>
  </si>
  <si>
    <t>3.2</t>
  </si>
  <si>
    <t>3.3</t>
  </si>
  <si>
    <t>Escritório de Curitiba - PR</t>
  </si>
  <si>
    <t>4.1</t>
  </si>
  <si>
    <t>4.2</t>
  </si>
  <si>
    <t>4.3</t>
  </si>
  <si>
    <t>Escritório de Rio de Janeiro - RJ</t>
  </si>
  <si>
    <t>5.1</t>
  </si>
  <si>
    <t>5.2</t>
  </si>
  <si>
    <t>5.3</t>
  </si>
  <si>
    <t>Valor Total mensal dos Postos</t>
  </si>
  <si>
    <t>Valor Total Anual dos Postos</t>
  </si>
  <si>
    <r>
      <rPr>
        <b/>
        <sz val="11"/>
        <color theme="1"/>
        <rFont val="Calibri"/>
        <family val="2"/>
        <scheme val="minor"/>
      </rPr>
      <t>MINISTÉRIO DA CULTURA</t>
    </r>
    <r>
      <rPr>
        <sz val="11"/>
        <color theme="1"/>
        <rFont val="Calibri"/>
        <family val="2"/>
        <scheme val="minor"/>
      </rPr>
      <t xml:space="preserve">
Subsecretaria de Planejamento, Orçamento e Administração
Coordenação-Geral de Recursos Logísticos </t>
    </r>
  </si>
  <si>
    <t>MODELO DE PLANILHA DE COMPOSIÇÃO DE CUSTOS E FORMAÇÃO DE PREÇOS</t>
  </si>
  <si>
    <t>Nº do Processo</t>
  </si>
  <si>
    <t>01400.000413/2025-19</t>
  </si>
  <si>
    <t>Nº da Licitação</t>
  </si>
  <si>
    <t>Empresa</t>
  </si>
  <si>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</si>
  <si>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</si>
  <si>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</si>
  <si>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</si>
  <si>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</si>
  <si>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Maceió/Alagoas</t>
  </si>
  <si>
    <t>C</t>
  </si>
  <si>
    <t xml:space="preserve">CCT (REFERÊNCIA) para os índices </t>
  </si>
  <si>
    <t>Utlizou-se o Salario.com CAGED</t>
  </si>
  <si>
    <t>D</t>
  </si>
  <si>
    <t>Ano, Acordo, Convenção ou Sentença Normativa em Dissídio Coletivo</t>
  </si>
  <si>
    <t>E</t>
  </si>
  <si>
    <t>Nº de meses de execução contratual</t>
  </si>
  <si>
    <t>Identificação do Serviço</t>
  </si>
  <si>
    <t>QUANTIDADE MENSAL A CONTRATAR</t>
  </si>
  <si>
    <t>Secretariado</t>
  </si>
  <si>
    <t>Posto</t>
  </si>
  <si>
    <t>Dados complementares para composição dos custos referente à mão-de-obra</t>
  </si>
  <si>
    <t>Tipo de serviço (mesmo serviço com características distintas)</t>
  </si>
  <si>
    <t>Técnico em Secretariado CBO 3515-05.</t>
  </si>
  <si>
    <t>Salário normativo da categoria profissional (salário médio da categoria através de pesquisas de preços)</t>
  </si>
  <si>
    <t>Categoria profissional (vinculada à execução contratual)</t>
  </si>
  <si>
    <t>Data base da categoria (dia/mês/ano)</t>
  </si>
  <si>
    <t>24/01/2025</t>
  </si>
  <si>
    <t>Quantidade (nº de trabalhadores)</t>
  </si>
  <si>
    <t>MÓDULO 1 - COMPOSIÇÃO DA REMUNERAÇÃO</t>
  </si>
  <si>
    <t>I</t>
  </si>
  <si>
    <t>Composição da Remuneração</t>
  </si>
  <si>
    <t>Valor (R$)</t>
  </si>
  <si>
    <t>Salário Base</t>
  </si>
  <si>
    <t>Adicional de periculosidade</t>
  </si>
  <si>
    <t>Adicional de insalubridade</t>
  </si>
  <si>
    <t>Adicional Noturno + Prorrogação Jornada Noturna</t>
  </si>
  <si>
    <t>Hora noturna adicional</t>
  </si>
  <si>
    <t>F</t>
  </si>
  <si>
    <t>Feriado Trabalhado (Súmula 444 TST)</t>
  </si>
  <si>
    <t>G</t>
  </si>
  <si>
    <t>Outros (especificar)</t>
  </si>
  <si>
    <t>Total da Remuneração</t>
  </si>
  <si>
    <t>MÓDULO 2 - BENEFÍCIOS MENSAIS E DIÁRIOS</t>
  </si>
  <si>
    <t>13º (décimo terceiro) Salário, Férias e Adicional de Férias</t>
  </si>
  <si>
    <t>%</t>
  </si>
  <si>
    <t>13º Salário</t>
  </si>
  <si>
    <t>Férias e Adicional de Férias</t>
  </si>
  <si>
    <t>Total</t>
  </si>
  <si>
    <t>Total - Módulo 1 + 2.1</t>
  </si>
  <si>
    <t>Submódulo 2.2 - Encargos Previdenciários (GPS), Fundo de Garantia por Tempo de Serviço (FGTS) e outras contribuições.</t>
  </si>
  <si>
    <t>Encargos previdenciários e FGTS</t>
  </si>
  <si>
    <t>INSS</t>
  </si>
  <si>
    <t>Coluna1</t>
  </si>
  <si>
    <t>Salário Educação</t>
  </si>
  <si>
    <t xml:space="preserve">Seguro Acidente do Trabalho </t>
  </si>
  <si>
    <t>SESI OU SESC</t>
  </si>
  <si>
    <t>SENAI OU SENAC</t>
  </si>
  <si>
    <t>SEBRAE</t>
  </si>
  <si>
    <t>INCRA</t>
  </si>
  <si>
    <t>H</t>
  </si>
  <si>
    <t>FGTS</t>
  </si>
  <si>
    <t>Submódulo 2.3 - Benefícios Mensais e Diários.</t>
  </si>
  <si>
    <t>Benefícios Mensais e Diários</t>
  </si>
  <si>
    <t>Transporte</t>
  </si>
  <si>
    <t>A.1</t>
  </si>
  <si>
    <t>Desconto Transporte</t>
  </si>
  <si>
    <t xml:space="preserve">Auxílio-Refeição/Alimentação </t>
  </si>
  <si>
    <t>B.1</t>
  </si>
  <si>
    <t>Desconto Auxílio-Refeição/ Alimentção</t>
  </si>
  <si>
    <t>Assistência Odontógica</t>
  </si>
  <si>
    <t xml:space="preserve">Assistência médica e familiar </t>
  </si>
  <si>
    <t>Seguro de vida</t>
  </si>
  <si>
    <t>Total de benefícios mensais e diários</t>
  </si>
  <si>
    <t>Quadro-Resumo do Módulo 2 - Encargos e Benefícios Anuais, Mensais e Diários</t>
  </si>
  <si>
    <t>Encargos e Benefícios Anuais, Mensais e Diários</t>
  </si>
  <si>
    <t>GPS, FGTS e outras contribuições</t>
  </si>
  <si>
    <t>TOTAL</t>
  </si>
  <si>
    <t>MÓDULO 3 - PROVISÃO PARA RESCISÃO</t>
  </si>
  <si>
    <t>Provisão para Rescisão</t>
  </si>
  <si>
    <t>Aviso Prévio Indenizado</t>
  </si>
  <si>
    <t>Incidência do FGTS sobre o Aviso Prévio Indenizado</t>
  </si>
  <si>
    <t xml:space="preserve">Multa FGTS sobre o Aviso Prévio Indenizado </t>
  </si>
  <si>
    <t>Aviso Prévio Trabalhado</t>
  </si>
  <si>
    <t>Incidência do submódulo 2.2 sobre o Aviso Prévio Trabalhado</t>
  </si>
  <si>
    <t>Multa FGTS  do Aviso Prévio Trabalhado</t>
  </si>
  <si>
    <t>Nota: em atendimento ao Acórdão nº 1.186/2017 - Plenário, a Administração,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12.506/2011.</t>
  </si>
  <si>
    <t>MÓDULO 4 - CUSTO DE REPOSIÇÃO DE PROFISSIONAL AUSENTE</t>
  </si>
  <si>
    <t>Submódulo 4.1 - Ausências Legais</t>
  </si>
  <si>
    <t>Ausências Legais</t>
  </si>
  <si>
    <t>Férias</t>
  </si>
  <si>
    <t>Ausência Legais</t>
  </si>
  <si>
    <t>Licença Paternidade</t>
  </si>
  <si>
    <t xml:space="preserve">Ausências Maternidade </t>
  </si>
  <si>
    <t>Ausência por Acidente de trabalho</t>
  </si>
  <si>
    <t>Submódulo 4.2 - Intrajornada</t>
  </si>
  <si>
    <t>Intrajornada</t>
  </si>
  <si>
    <t>Intervalo para repouso e alimentação</t>
  </si>
  <si>
    <t>Quadro-Resumo do Módulo 4 - Custo de Reposição de Profissional Ausente</t>
  </si>
  <si>
    <t>Custo de Reposição do Profissional Ausente</t>
  </si>
  <si>
    <t>MÓDULO 5 - INSUMOS DIVERSOS</t>
  </si>
  <si>
    <t>Insumos diversos</t>
  </si>
  <si>
    <t>Uniformes/EPIs</t>
  </si>
  <si>
    <t>Materiais</t>
  </si>
  <si>
    <t>Equipamentos</t>
  </si>
  <si>
    <t>Total de Insumos Diversos</t>
  </si>
  <si>
    <t>MÓDULO 6 - CUSTOS INDIRETOS, TRIBUTOS E LUCRO</t>
  </si>
  <si>
    <t>Custos Indiretos, Tributos e Lucro</t>
  </si>
  <si>
    <t>Custos Indiretos</t>
  </si>
  <si>
    <t>Lucro</t>
  </si>
  <si>
    <t>Tributos</t>
  </si>
  <si>
    <t>C.1</t>
  </si>
  <si>
    <t>Tributos Federais (especificar)</t>
  </si>
  <si>
    <t>C.1.1</t>
  </si>
  <si>
    <t>PIS</t>
  </si>
  <si>
    <t>C.1.2</t>
  </si>
  <si>
    <t>COFINS</t>
  </si>
  <si>
    <t>C.1.3</t>
  </si>
  <si>
    <t>ISS</t>
  </si>
  <si>
    <t>Quadro-Resumo do Custo por Empregados</t>
  </si>
  <si>
    <t>Mão-de-Obra vinculada à execução contratual (valor por empregado)</t>
  </si>
  <si>
    <t>(R$)</t>
  </si>
  <si>
    <t>Módulo 1 - Composição da Remuneração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</si>
  <si>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</si>
  <si>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</si>
  <si>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</si>
  <si>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</si>
  <si>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Subtotal (A + B + C + D + E):</t>
  </si>
  <si>
    <t>Módulo 6 - Custos Indiretos, Tributos e Lucro</t>
  </si>
  <si>
    <t>Valor Total Mensal do Empregado</t>
  </si>
  <si>
    <t>QUADRO DEMONSTRATIVO - VALOR GLOBAL DA PROPOSTA</t>
  </si>
  <si>
    <t>Descrição</t>
  </si>
  <si>
    <t>Valor proposto por unidade de medida</t>
  </si>
  <si>
    <t>Valor diário do serviço</t>
  </si>
  <si>
    <t>Valor mensal do serviço</t>
  </si>
  <si>
    <t>Postos</t>
  </si>
  <si>
    <t>Valor global da proposta</t>
  </si>
  <si>
    <t>Meses</t>
  </si>
  <si>
    <t>Nota (1): Informar o valor da unidade de medida por tipo de serviço.</t>
  </si>
  <si>
    <t>Campo Grande/MS</t>
  </si>
  <si>
    <t>MS000015/2025</t>
  </si>
  <si>
    <t>CCT2025</t>
  </si>
  <si>
    <t>01/01/2024</t>
  </si>
  <si>
    <t>João Pessoa/PB</t>
  </si>
  <si>
    <t>PB000113/2025</t>
  </si>
  <si>
    <t>CCT 2025</t>
  </si>
  <si>
    <t>Curitiba/PR</t>
  </si>
  <si>
    <t>PR001876/2024</t>
  </si>
  <si>
    <t>CCT 2024/2025</t>
  </si>
  <si>
    <t>Rio de Janeiro/RJ</t>
  </si>
  <si>
    <t>RJ001061/2025</t>
  </si>
  <si>
    <t>2025/2026</t>
  </si>
  <si>
    <t>Maceio/AL</t>
  </si>
  <si>
    <t>CCT (REFERÊNCIA)</t>
  </si>
  <si>
    <t>AL000007/2025</t>
  </si>
  <si>
    <t>APOIO ADMINISTRATIVO</t>
  </si>
  <si>
    <t>ASSISTENTE ADMINISTRATIVO I CBO 4110-10</t>
  </si>
  <si>
    <t>Salário baseado na CCT</t>
  </si>
  <si>
    <t>Quantidade (nº postos)</t>
  </si>
  <si>
    <t>Assistência Odontógica 50%</t>
  </si>
  <si>
    <t>Assistência médica e familiar  50%</t>
  </si>
  <si>
    <t>João Pessoa - Paraíba</t>
  </si>
  <si>
    <t>Curitiba - Paraná</t>
  </si>
  <si>
    <t>PR000456/2025</t>
  </si>
  <si>
    <t>CCT 2025/2026</t>
  </si>
  <si>
    <t>Rio de janeiro - Rio de Janeiro</t>
  </si>
  <si>
    <t>Maceió-AL</t>
  </si>
  <si>
    <t>ASSISTENTE ADMINISTRATIVO II CBO 4110-10</t>
  </si>
  <si>
    <t>Salário baseado na média das Pesquisas de Preço</t>
  </si>
  <si>
    <t>Assistência médica e familiar 50%</t>
  </si>
  <si>
    <t>01/05/2024</t>
  </si>
  <si>
    <t>Rio de Janeiro - Rio de Janeiro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</si>
</sst>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_-&quot;R$&quot;* #,##0.00_-;\-&quot;R$&quot;* #,##0.00_-;_-&quot;R$&quot;* &quot;-&quot;??_-;_-@_-"/>
    <numFmt numFmtId="165" formatCode="0.0000%"/>
  </numFmts>
  <fonts count="3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  <font>
      <sz val="11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1.5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.5"/>
      <color theme="1"/>
      <name val="Arial"/>
      <family val="2"/>
    </font>
    <font>
      <b/>
      <sz val="11.5"/>
      <name val="Calibri"/>
      <family val="2"/>
      <scheme val="minor"/>
    </font>
    <font>
      <sz val="11"/>
      <color rgb="FF000000"/>
      <name val="Calibri"/>
      <family val="2"/>
    </font>
    <font>
      <b/>
      <i/>
      <sz val="11"/>
      <color rgb="FFFFFFFF"/>
      <name val="Calibri"/>
      <family val="2"/>
      <charset val="1"/>
    </font>
    <font>
      <b/>
      <i/>
      <sz val="8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i/>
      <sz val="11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i/>
      <sz val="11"/>
      <color rgb="FF000000"/>
      <name val="Calibri"/>
      <family val="2"/>
      <charset val="1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1"/>
      <color rgb="FF000000"/>
      <name val="Aptos"/>
      <family val="2"/>
    </font>
    <font>
      <b/>
      <sz val="10.5"/>
      <color rgb="FFFF0000"/>
      <name val="Arial"/>
      <family val="2"/>
    </font>
    <font>
      <sz val="1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name val="Calibri"/>
      <family val="2"/>
      <scheme val="minor"/>
    </font>
    <font>
      <sz val="10.5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9900"/>
        <bgColor rgb="FFE69138"/>
      </patternFill>
    </fill>
    <fill>
      <patternFill patternType="solid">
        <fgColor rgb="FFE69138"/>
        <bgColor rgb="FFED7D31"/>
      </patternFill>
    </fill>
    <fill>
      <patternFill patternType="solid">
        <fgColor rgb="FFD9D9D9"/>
        <bgColor rgb="FFEFEFEF"/>
      </patternFill>
    </fill>
    <fill>
      <patternFill patternType="solid">
        <fgColor rgb="FFEEEEEE"/>
        <bgColor indexed="64"/>
      </patternFill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5" fillId="0" borderId="0"/>
  </cellStyleXfs>
  <cellXfs count="205">
    <xf numFmtId="0" fontId="0" fillId="0" borderId="0" xfId="0"/>
    <xf numFmtId="0" fontId="0" fillId="0" borderId="0" xfId="0" applyAlignment="1">
      <alignment horizontal="center"/>
    </xf>
    <xf numFmtId="10" fontId="9" fillId="3" borderId="15" xfId="2" applyNumberFormat="1" applyFont="1" applyFill="1" applyBorder="1" applyAlignment="1">
      <alignment horizontal="center"/>
    </xf>
    <xf numFmtId="10" fontId="9" fillId="3" borderId="15" xfId="2" applyNumberFormat="1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4" fillId="3" borderId="38" xfId="0" applyFont="1" applyFill="1" applyBorder="1" applyAlignment="1">
      <alignment vertical="center" wrapText="1"/>
    </xf>
    <xf numFmtId="10" fontId="12" fillId="3" borderId="1" xfId="0" applyNumberFormat="1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vertical="center" wrapText="1"/>
    </xf>
    <xf numFmtId="10" fontId="10" fillId="3" borderId="1" xfId="2" applyNumberFormat="1" applyFont="1" applyFill="1" applyBorder="1" applyAlignment="1">
      <alignment horizontal="center" vertical="center" wrapText="1"/>
    </xf>
    <xf numFmtId="44" fontId="4" fillId="3" borderId="28" xfId="1" applyFont="1" applyFill="1" applyBorder="1" applyAlignment="1">
      <alignment horizontal="center" vertical="center" wrapText="1"/>
    </xf>
    <xf numFmtId="44" fontId="4" fillId="3" borderId="38" xfId="1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0" fillId="3" borderId="0" xfId="0" applyFill="1"/>
    <xf numFmtId="0" fontId="2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/>
    </xf>
    <xf numFmtId="0" fontId="3" fillId="3" borderId="19" xfId="0" applyFont="1" applyFill="1" applyBorder="1" applyAlignment="1">
      <alignment horizontal="left" vertical="center" wrapText="1"/>
    </xf>
    <xf numFmtId="0" fontId="3" fillId="3" borderId="32" xfId="0" applyFont="1" applyFill="1" applyBorder="1" applyAlignment="1">
      <alignment horizontal="left" vertical="center" wrapText="1"/>
    </xf>
    <xf numFmtId="0" fontId="3" fillId="3" borderId="20" xfId="0" applyFont="1" applyFill="1" applyBorder="1" applyAlignment="1">
      <alignment horizontal="left" vertical="center"/>
    </xf>
    <xf numFmtId="0" fontId="4" fillId="3" borderId="0" xfId="0" applyFont="1" applyFill="1" applyAlignment="1">
      <alignment horizontal="center" vertical="center"/>
    </xf>
    <xf numFmtId="0" fontId="4" fillId="3" borderId="12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38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38" xfId="0" applyFont="1" applyFill="1" applyBorder="1" applyAlignment="1">
      <alignment horizontal="center" vertical="center" wrapText="1"/>
    </xf>
    <xf numFmtId="49" fontId="4" fillId="3" borderId="12" xfId="0" applyNumberFormat="1" applyFont="1" applyFill="1" applyBorder="1" applyAlignment="1">
      <alignment horizontal="center" vertical="center" wrapText="1"/>
    </xf>
    <xf numFmtId="0" fontId="3" fillId="3" borderId="28" xfId="0" applyFont="1" applyFill="1" applyBorder="1" applyAlignment="1">
      <alignment vertical="center" wrapText="1"/>
    </xf>
    <xf numFmtId="44" fontId="4" fillId="3" borderId="12" xfId="1" applyFont="1" applyFill="1" applyBorder="1" applyAlignment="1">
      <alignment vertical="center" wrapText="1"/>
    </xf>
    <xf numFmtId="0" fontId="11" fillId="3" borderId="0" xfId="0" applyFont="1" applyFill="1"/>
    <xf numFmtId="0" fontId="4" fillId="3" borderId="26" xfId="0" applyFont="1" applyFill="1" applyBorder="1" applyAlignment="1">
      <alignment horizontal="center" vertical="center" wrapText="1"/>
    </xf>
    <xf numFmtId="44" fontId="4" fillId="3" borderId="36" xfId="1" applyFont="1" applyFill="1" applyBorder="1" applyAlignment="1">
      <alignment vertical="center" wrapText="1"/>
    </xf>
    <xf numFmtId="44" fontId="4" fillId="3" borderId="28" xfId="1" applyFont="1" applyFill="1" applyBorder="1" applyAlignment="1">
      <alignment vertical="center" wrapText="1"/>
    </xf>
    <xf numFmtId="0" fontId="0" fillId="3" borderId="0" xfId="0" applyFill="1" applyAlignment="1">
      <alignment horizontal="center" vertical="center"/>
    </xf>
    <xf numFmtId="0" fontId="3" fillId="3" borderId="28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vertical="center" wrapText="1"/>
    </xf>
    <xf numFmtId="10" fontId="3" fillId="3" borderId="21" xfId="2" applyNumberFormat="1" applyFont="1" applyFill="1" applyBorder="1" applyAlignment="1">
      <alignment horizontal="center" vertical="center" wrapText="1"/>
    </xf>
    <xf numFmtId="164" fontId="0" fillId="3" borderId="12" xfId="0" applyNumberFormat="1" applyFill="1" applyBorder="1" applyAlignment="1">
      <alignment horizontal="center"/>
    </xf>
    <xf numFmtId="0" fontId="4" fillId="3" borderId="1" xfId="0" applyFont="1" applyFill="1" applyBorder="1" applyAlignment="1">
      <alignment horizontal="justify" vertical="center" wrapText="1"/>
    </xf>
    <xf numFmtId="0" fontId="4" fillId="3" borderId="27" xfId="0" applyFont="1" applyFill="1" applyBorder="1" applyAlignment="1">
      <alignment vertical="center" wrapText="1"/>
    </xf>
    <xf numFmtId="44" fontId="3" fillId="3" borderId="28" xfId="1" applyFont="1" applyFill="1" applyBorder="1" applyAlignment="1">
      <alignment horizontal="center" vertical="center" wrapText="1"/>
    </xf>
    <xf numFmtId="0" fontId="6" fillId="3" borderId="0" xfId="0" applyFont="1" applyFill="1" applyAlignment="1">
      <alignment vertical="center"/>
    </xf>
    <xf numFmtId="0" fontId="8" fillId="3" borderId="0" xfId="0" applyFont="1" applyFill="1" applyAlignment="1">
      <alignment horizontal="left" vertical="center" wrapText="1"/>
    </xf>
    <xf numFmtId="44" fontId="4" fillId="3" borderId="1" xfId="1" applyFont="1" applyFill="1" applyBorder="1" applyAlignment="1">
      <alignment vertical="center" wrapText="1"/>
    </xf>
    <xf numFmtId="44" fontId="3" fillId="3" borderId="8" xfId="1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left" vertical="center" wrapText="1"/>
    </xf>
    <xf numFmtId="10" fontId="0" fillId="3" borderId="0" xfId="0" applyNumberFormat="1" applyFill="1"/>
    <xf numFmtId="0" fontId="3" fillId="3" borderId="3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44" fontId="4" fillId="3" borderId="15" xfId="1" applyFont="1" applyFill="1" applyBorder="1" applyAlignment="1">
      <alignment vertical="center" wrapText="1"/>
    </xf>
    <xf numFmtId="165" fontId="3" fillId="3" borderId="21" xfId="2" applyNumberFormat="1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vertical="center" wrapText="1"/>
    </xf>
    <xf numFmtId="44" fontId="3" fillId="3" borderId="21" xfId="1" applyFont="1" applyFill="1" applyBorder="1" applyAlignment="1">
      <alignment horizontal="center" vertical="center" wrapText="1"/>
    </xf>
    <xf numFmtId="44" fontId="4" fillId="3" borderId="39" xfId="0" applyNumberFormat="1" applyFont="1" applyFill="1" applyBorder="1" applyAlignment="1">
      <alignment horizontal="center" vertical="center" wrapText="1"/>
    </xf>
    <xf numFmtId="10" fontId="3" fillId="3" borderId="15" xfId="2" applyNumberFormat="1" applyFont="1" applyFill="1" applyBorder="1" applyAlignment="1">
      <alignment horizontal="center" vertical="center" wrapText="1"/>
    </xf>
    <xf numFmtId="44" fontId="4" fillId="3" borderId="38" xfId="0" applyNumberFormat="1" applyFont="1" applyFill="1" applyBorder="1" applyAlignment="1">
      <alignment horizontal="center" vertical="center" wrapText="1"/>
    </xf>
    <xf numFmtId="10" fontId="4" fillId="3" borderId="1" xfId="2" applyNumberFormat="1" applyFont="1" applyFill="1" applyBorder="1" applyAlignment="1">
      <alignment horizontal="center" vertical="center" wrapText="1"/>
    </xf>
    <xf numFmtId="44" fontId="4" fillId="3" borderId="28" xfId="0" applyNumberFormat="1" applyFont="1" applyFill="1" applyBorder="1" applyAlignment="1">
      <alignment horizontal="center" vertical="center" wrapText="1"/>
    </xf>
    <xf numFmtId="44" fontId="4" fillId="3" borderId="38" xfId="0" applyNumberFormat="1" applyFont="1" applyFill="1" applyBorder="1" applyAlignment="1">
      <alignment vertical="center" wrapText="1"/>
    </xf>
    <xf numFmtId="44" fontId="4" fillId="3" borderId="12" xfId="0" applyNumberFormat="1" applyFont="1" applyFill="1" applyBorder="1" applyAlignment="1">
      <alignment vertical="center" wrapText="1"/>
    </xf>
    <xf numFmtId="0" fontId="4" fillId="3" borderId="12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44" fontId="4" fillId="3" borderId="36" xfId="0" applyNumberFormat="1" applyFont="1" applyFill="1" applyBorder="1" applyAlignment="1">
      <alignment vertical="center" wrapText="1"/>
    </xf>
    <xf numFmtId="44" fontId="3" fillId="3" borderId="12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44" fontId="4" fillId="3" borderId="1" xfId="1" applyFont="1" applyFill="1" applyBorder="1" applyAlignment="1">
      <alignment horizontal="center" vertical="center" wrapText="1"/>
    </xf>
    <xf numFmtId="10" fontId="14" fillId="3" borderId="1" xfId="2" applyNumberFormat="1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4" fontId="19" fillId="6" borderId="1" xfId="0" applyNumberFormat="1" applyFont="1" applyFill="1" applyBorder="1" applyAlignment="1">
      <alignment horizontal="right" vertical="center"/>
    </xf>
    <xf numFmtId="3" fontId="20" fillId="6" borderId="1" xfId="0" applyNumberFormat="1" applyFont="1" applyFill="1" applyBorder="1" applyAlignment="1">
      <alignment horizontal="center" vertical="center"/>
    </xf>
    <xf numFmtId="0" fontId="18" fillId="6" borderId="1" xfId="0" applyFont="1" applyFill="1" applyBorder="1" applyAlignment="1">
      <alignment vertical="center"/>
    </xf>
    <xf numFmtId="0" fontId="23" fillId="0" borderId="0" xfId="0" applyFont="1" applyAlignment="1">
      <alignment horizontal="center" wrapText="1"/>
    </xf>
    <xf numFmtId="10" fontId="3" fillId="3" borderId="37" xfId="2" applyNumberFormat="1" applyFont="1" applyFill="1" applyBorder="1" applyAlignment="1">
      <alignment horizontal="center" vertical="center" wrapText="1"/>
    </xf>
    <xf numFmtId="44" fontId="4" fillId="3" borderId="41" xfId="1" applyFont="1" applyFill="1" applyBorder="1" applyAlignment="1">
      <alignment horizontal="center" vertical="center" wrapText="1"/>
    </xf>
    <xf numFmtId="0" fontId="4" fillId="3" borderId="42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vertical="center" wrapText="1"/>
    </xf>
    <xf numFmtId="44" fontId="4" fillId="3" borderId="0" xfId="1" applyFont="1" applyFill="1" applyBorder="1" applyAlignment="1">
      <alignment horizontal="center" vertical="center" wrapText="1"/>
    </xf>
    <xf numFmtId="44" fontId="4" fillId="2" borderId="12" xfId="1" applyFont="1" applyFill="1" applyBorder="1" applyAlignment="1">
      <alignment vertical="center" wrapText="1"/>
    </xf>
    <xf numFmtId="44" fontId="4" fillId="2" borderId="38" xfId="1" applyFont="1" applyFill="1" applyBorder="1" applyAlignment="1">
      <alignment vertical="center" wrapText="1"/>
    </xf>
    <xf numFmtId="44" fontId="0" fillId="0" borderId="0" xfId="1" applyFont="1"/>
    <xf numFmtId="44" fontId="4" fillId="2" borderId="12" xfId="0" applyNumberFormat="1" applyFont="1" applyFill="1" applyBorder="1" applyAlignment="1">
      <alignment horizontal="center" vertical="center" wrapText="1"/>
    </xf>
    <xf numFmtId="44" fontId="0" fillId="3" borderId="0" xfId="0" applyNumberFormat="1" applyFill="1"/>
    <xf numFmtId="44" fontId="4" fillId="3" borderId="39" xfId="1" applyFont="1" applyFill="1" applyBorder="1" applyAlignment="1">
      <alignment horizontal="center" vertical="center" wrapText="1"/>
    </xf>
    <xf numFmtId="0" fontId="3" fillId="3" borderId="41" xfId="0" applyFont="1" applyFill="1" applyBorder="1" applyAlignment="1">
      <alignment horizontal="center" vertical="center" wrapText="1"/>
    </xf>
    <xf numFmtId="44" fontId="3" fillId="3" borderId="5" xfId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1" fillId="7" borderId="1" xfId="0" applyFont="1" applyFill="1" applyBorder="1" applyAlignment="1">
      <alignment horizontal="center" vertical="center" wrapText="1"/>
    </xf>
    <xf numFmtId="44" fontId="11" fillId="2" borderId="14" xfId="0" applyNumberFormat="1" applyFont="1" applyFill="1" applyBorder="1" applyAlignment="1">
      <alignment horizontal="center" vertical="center"/>
    </xf>
    <xf numFmtId="44" fontId="11" fillId="2" borderId="35" xfId="0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0" fillId="0" borderId="43" xfId="0" applyBorder="1" applyAlignment="1">
      <alignment vertical="center" wrapText="1"/>
    </xf>
    <xf numFmtId="44" fontId="0" fillId="0" borderId="0" xfId="1" applyFont="1" applyAlignment="1">
      <alignment vertical="center"/>
    </xf>
    <xf numFmtId="0" fontId="28" fillId="0" borderId="0" xfId="0" applyFont="1" applyAlignment="1">
      <alignment horizontal="center" vertical="center"/>
    </xf>
    <xf numFmtId="0" fontId="11" fillId="7" borderId="27" xfId="0" applyFont="1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44" fontId="27" fillId="0" borderId="36" xfId="0" applyNumberFormat="1" applyFont="1" applyBorder="1" applyAlignment="1">
      <alignment horizontal="center" vertical="center"/>
    </xf>
    <xf numFmtId="44" fontId="0" fillId="0" borderId="36" xfId="0" applyNumberFormat="1" applyBorder="1" applyAlignment="1">
      <alignment horizontal="center" vertical="center" wrapText="1"/>
    </xf>
    <xf numFmtId="44" fontId="11" fillId="0" borderId="36" xfId="0" applyNumberFormat="1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/>
    </xf>
    <xf numFmtId="0" fontId="0" fillId="0" borderId="44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44" fontId="27" fillId="0" borderId="36" xfId="0" applyNumberFormat="1" applyFont="1" applyBorder="1" applyAlignment="1">
      <alignment vertical="center"/>
    </xf>
    <xf numFmtId="0" fontId="11" fillId="7" borderId="45" xfId="0" applyFont="1" applyFill="1" applyBorder="1" applyAlignment="1">
      <alignment horizontal="center" vertical="center" wrapText="1"/>
    </xf>
    <xf numFmtId="0" fontId="0" fillId="0" borderId="45" xfId="0" applyBorder="1" applyAlignment="1">
      <alignment horizontal="center" vertical="center"/>
    </xf>
    <xf numFmtId="44" fontId="0" fillId="0" borderId="45" xfId="0" applyNumberFormat="1" applyBorder="1" applyAlignment="1">
      <alignment horizontal="center" vertical="center"/>
    </xf>
    <xf numFmtId="44" fontId="11" fillId="0" borderId="45" xfId="0" applyNumberFormat="1" applyFont="1" applyBorder="1" applyAlignment="1">
      <alignment vertical="center"/>
    </xf>
    <xf numFmtId="0" fontId="0" fillId="0" borderId="45" xfId="0" applyBorder="1" applyAlignment="1">
      <alignment horizontal="center" vertical="center" wrapText="1"/>
    </xf>
    <xf numFmtId="49" fontId="0" fillId="0" borderId="27" xfId="0" applyNumberFormat="1" applyBorder="1" applyAlignment="1">
      <alignment horizontal="center" vertical="center"/>
    </xf>
    <xf numFmtId="0" fontId="11" fillId="7" borderId="44" xfId="0" applyFont="1" applyFill="1" applyBorder="1" applyAlignment="1">
      <alignment horizontal="center" vertical="center" wrapText="1"/>
    </xf>
    <xf numFmtId="0" fontId="11" fillId="7" borderId="36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44" fontId="27" fillId="0" borderId="12" xfId="0" applyNumberFormat="1" applyFont="1" applyBorder="1" applyAlignment="1">
      <alignment horizontal="center" vertical="center"/>
    </xf>
    <xf numFmtId="44" fontId="0" fillId="0" borderId="12" xfId="0" applyNumberFormat="1" applyBorder="1" applyAlignment="1">
      <alignment horizontal="center" vertical="center" wrapText="1"/>
    </xf>
    <xf numFmtId="44" fontId="11" fillId="0" borderId="12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vertical="center" wrapText="1"/>
    </xf>
    <xf numFmtId="0" fontId="30" fillId="0" borderId="0" xfId="0" applyFont="1" applyAlignment="1">
      <alignment horizontal="center"/>
    </xf>
    <xf numFmtId="0" fontId="5" fillId="0" borderId="2" xfId="0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46" xfId="0" applyFont="1" applyBorder="1" applyAlignment="1">
      <alignment horizontal="right" vertical="center"/>
    </xf>
    <xf numFmtId="0" fontId="25" fillId="8" borderId="27" xfId="0" applyFont="1" applyFill="1" applyBorder="1" applyAlignment="1">
      <alignment horizontal="center" vertical="center" wrapText="1"/>
    </xf>
    <xf numFmtId="0" fontId="25" fillId="8" borderId="43" xfId="0" applyFont="1" applyFill="1" applyBorder="1" applyAlignment="1">
      <alignment horizontal="center" vertical="center" wrapText="1"/>
    </xf>
    <xf numFmtId="0" fontId="25" fillId="8" borderId="15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0" fillId="3" borderId="0" xfId="0" applyFill="1" applyAlignment="1">
      <alignment horizontal="center" wrapText="1"/>
    </xf>
    <xf numFmtId="0" fontId="0" fillId="3" borderId="0" xfId="0" applyFill="1" applyAlignment="1">
      <alignment horizontal="center"/>
    </xf>
    <xf numFmtId="0" fontId="0" fillId="3" borderId="4" xfId="0" applyFill="1" applyBorder="1" applyAlignment="1">
      <alignment horizontal="center"/>
    </xf>
    <xf numFmtId="0" fontId="7" fillId="3" borderId="2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left" vertical="center" wrapText="1"/>
    </xf>
    <xf numFmtId="17" fontId="4" fillId="3" borderId="13" xfId="0" applyNumberFormat="1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 wrapText="1"/>
    </xf>
    <xf numFmtId="0" fontId="4" fillId="3" borderId="30" xfId="0" applyFont="1" applyFill="1" applyBorder="1" applyAlignment="1">
      <alignment horizontal="left" vertical="center" wrapText="1"/>
    </xf>
    <xf numFmtId="0" fontId="4" fillId="3" borderId="12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29" xfId="0" applyFont="1" applyFill="1" applyBorder="1" applyAlignment="1">
      <alignment horizontal="left" vertical="center" wrapText="1"/>
    </xf>
    <xf numFmtId="0" fontId="4" fillId="3" borderId="18" xfId="0" applyFont="1" applyFill="1" applyBorder="1" applyAlignment="1">
      <alignment horizontal="left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left" vertical="center" wrapText="1"/>
    </xf>
    <xf numFmtId="0" fontId="10" fillId="3" borderId="14" xfId="0" applyFont="1" applyFill="1" applyBorder="1" applyAlignment="1">
      <alignment horizontal="left" vertical="center" wrapText="1"/>
    </xf>
    <xf numFmtId="0" fontId="6" fillId="3" borderId="0" xfId="0" applyFont="1" applyFill="1" applyAlignment="1">
      <alignment horizontal="center" vertical="center"/>
    </xf>
    <xf numFmtId="0" fontId="3" fillId="3" borderId="3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44" fontId="4" fillId="2" borderId="16" xfId="1" applyFont="1" applyFill="1" applyBorder="1" applyAlignment="1">
      <alignment horizontal="center" vertical="center" wrapText="1"/>
    </xf>
    <xf numFmtId="44" fontId="4" fillId="2" borderId="17" xfId="1" applyFont="1" applyFill="1" applyBorder="1" applyAlignment="1">
      <alignment horizontal="center" vertical="center" wrapText="1"/>
    </xf>
    <xf numFmtId="44" fontId="4" fillId="2" borderId="12" xfId="1" applyFont="1" applyFill="1" applyBorder="1" applyAlignment="1">
      <alignment horizontal="center" vertical="center" wrapText="1"/>
    </xf>
    <xf numFmtId="44" fontId="4" fillId="2" borderId="13" xfId="1" applyFont="1" applyFill="1" applyBorder="1" applyAlignment="1">
      <alignment horizontal="center" vertical="center" wrapText="1"/>
    </xf>
    <xf numFmtId="44" fontId="4" fillId="3" borderId="12" xfId="1" applyFont="1" applyFill="1" applyBorder="1" applyAlignment="1">
      <alignment horizontal="center" vertical="center" wrapText="1"/>
    </xf>
    <xf numFmtId="44" fontId="4" fillId="3" borderId="13" xfId="1" applyFont="1" applyFill="1" applyBorder="1" applyAlignment="1">
      <alignment horizontal="center" vertical="center" wrapText="1"/>
    </xf>
    <xf numFmtId="44" fontId="3" fillId="3" borderId="3" xfId="1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left" vertical="center" wrapText="1"/>
    </xf>
    <xf numFmtId="0" fontId="3" fillId="3" borderId="40" xfId="0" applyFont="1" applyFill="1" applyBorder="1" applyAlignment="1">
      <alignment horizontal="center" vertical="center" wrapText="1"/>
    </xf>
    <xf numFmtId="0" fontId="3" fillId="3" borderId="37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11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vertical="center"/>
    </xf>
    <xf numFmtId="0" fontId="22" fillId="0" borderId="0" xfId="0" applyFont="1" applyAlignment="1">
      <alignment vertical="center" wrapText="1"/>
    </xf>
    <xf numFmtId="0" fontId="3" fillId="3" borderId="34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left" vertical="center" wrapText="1"/>
    </xf>
    <xf numFmtId="0" fontId="4" fillId="3" borderId="35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vertical="center"/>
    </xf>
    <xf numFmtId="0" fontId="18" fillId="6" borderId="12" xfId="0" applyFont="1" applyFill="1" applyBorder="1" applyAlignment="1">
      <alignment vertical="center"/>
    </xf>
    <xf numFmtId="0" fontId="18" fillId="6" borderId="13" xfId="0" applyFont="1" applyFill="1" applyBorder="1" applyAlignment="1">
      <alignment vertical="center"/>
    </xf>
    <xf numFmtId="0" fontId="18" fillId="6" borderId="14" xfId="0" applyFont="1" applyFill="1" applyBorder="1" applyAlignment="1">
      <alignment vertical="center"/>
    </xf>
    <xf numFmtId="0" fontId="21" fillId="6" borderId="1" xfId="0" applyFont="1" applyFill="1" applyBorder="1" applyAlignment="1">
      <alignment vertical="center"/>
    </xf>
    <xf numFmtId="0" fontId="4" fillId="0" borderId="1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16" fillId="5" borderId="1" xfId="0" applyFont="1" applyFill="1" applyBorder="1" applyAlignment="1">
      <alignment horizontal="center" vertical="center"/>
    </xf>
    <xf numFmtId="44" fontId="4" fillId="3" borderId="16" xfId="1" applyFont="1" applyFill="1" applyBorder="1" applyAlignment="1">
      <alignment horizontal="center" vertical="center" wrapText="1"/>
    </xf>
    <xf numFmtId="44" fontId="4" fillId="3" borderId="17" xfId="1" applyFont="1" applyFill="1" applyBorder="1" applyAlignment="1">
      <alignment horizontal="center" vertical="center" wrapText="1"/>
    </xf>
  </cellXfs>
  <cellStyles count="7">
    <cellStyle name="Moeda" xfId="1" builtinId="4"/>
    <cellStyle name="Moeda 2" xfId="5" xr:uid="{D37FE071-9D50-4888-8DD5-DDAA5E70F789}"/>
    <cellStyle name="Normal" xfId="0" builtinId="0"/>
    <cellStyle name="Normal 18 2" xfId="4" xr:uid="{00000000-0005-0000-0000-000002000000}"/>
    <cellStyle name="Normal 2" xfId="3" xr:uid="{00000000-0005-0000-0000-000003000000}"/>
    <cellStyle name="Normal 3" xfId="6" xr:uid="{9D55C41A-D6AF-4E48-AF8C-1848B5144CE8}"/>
    <cellStyle name="Porcentagem" xfId="2" builtinId="5"/>
  </cellStyles>
  <dxfs count="5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.5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/>
        <bottom style="thin">
          <color indexed="64"/>
        </bottom>
        <vertical/>
        <horizontal/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top style="medium">
          <color rgb="FF000000"/>
        </top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.5"/>
        <color rgb="FF000000"/>
        <name val="Calibri"/>
        <family val="2"/>
        <scheme val="none"/>
      </font>
      <fill>
        <patternFill patternType="solid">
          <fgColor rgb="FF000000"/>
          <bgColor rgb="FFFFFFFF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.5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.5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/>
        <bottom style="thin">
          <color indexed="64"/>
        </bottom>
        <vertical/>
        <horizontal/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top style="medium">
          <color rgb="FF000000"/>
        </top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.5"/>
        <color rgb="FF000000"/>
        <name val="Calibri"/>
        <family val="2"/>
        <scheme val="none"/>
      </font>
      <fill>
        <patternFill patternType="solid">
          <fgColor rgb="FF000000"/>
          <bgColor rgb="FFFFFFFF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.5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.5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/>
        <bottom style="thin">
          <color indexed="64"/>
        </bottom>
        <vertical/>
        <horizontal/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top style="medium">
          <color rgb="FF000000"/>
        </top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.5"/>
        <color rgb="FF000000"/>
        <name val="Calibri"/>
        <family val="2"/>
        <scheme val="none"/>
      </font>
      <fill>
        <patternFill patternType="solid">
          <fgColor rgb="FF000000"/>
          <bgColor rgb="FFFFFFFF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.5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.5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/>
        <bottom style="thin">
          <color indexed="64"/>
        </bottom>
        <vertical/>
        <horizontal/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top style="medium">
          <color rgb="FF000000"/>
        </top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.5"/>
        <color rgb="FF000000"/>
        <name val="Calibri"/>
        <family val="2"/>
        <scheme val="none"/>
      </font>
      <fill>
        <patternFill patternType="solid">
          <fgColor rgb="FF000000"/>
          <bgColor rgb="FFFFFFFF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.5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.5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/>
        <bottom style="thin">
          <color indexed="64"/>
        </bottom>
        <vertical/>
        <horizontal/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top style="medium">
          <color rgb="FF000000"/>
        </top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.5"/>
        <color rgb="FF000000"/>
        <name val="Calibri"/>
        <family val="2"/>
        <scheme val="none"/>
      </font>
      <fill>
        <patternFill patternType="solid">
          <fgColor rgb="FF000000"/>
          <bgColor rgb="FFFFFFFF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.5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.5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/>
        <bottom style="thin">
          <color indexed="64"/>
        </bottom>
        <vertical/>
        <horizontal/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top style="medium">
          <color rgb="FF000000"/>
        </top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.5"/>
        <color rgb="FF000000"/>
        <name val="Calibri"/>
        <family val="2"/>
        <scheme val="none"/>
      </font>
      <fill>
        <patternFill patternType="solid">
          <fgColor rgb="FF000000"/>
          <bgColor rgb="FFFFFFFF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.5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.5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/>
        <bottom style="thin">
          <color indexed="64"/>
        </bottom>
        <vertical/>
        <horizontal/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top style="medium">
          <color rgb="FF000000"/>
        </top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.5"/>
        <color rgb="FF000000"/>
        <name val="Calibri"/>
        <family val="2"/>
        <scheme val="none"/>
      </font>
      <fill>
        <patternFill patternType="solid">
          <fgColor rgb="FF000000"/>
          <bgColor rgb="FFFFFFFF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.5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.5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/>
        <bottom style="thin">
          <color indexed="64"/>
        </bottom>
        <vertical/>
        <horizontal/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top style="medium">
          <color rgb="FF000000"/>
        </top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.5"/>
        <color rgb="FF000000"/>
        <name val="Calibri"/>
        <family val="2"/>
        <scheme val="none"/>
      </font>
      <fill>
        <patternFill patternType="solid">
          <fgColor rgb="FF000000"/>
          <bgColor rgb="FFFFFFFF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.5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.5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/>
        <bottom style="thin">
          <color indexed="64"/>
        </bottom>
        <vertical/>
        <horizontal/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top style="medium">
          <color rgb="FF000000"/>
        </top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.5"/>
        <color rgb="FF000000"/>
        <name val="Calibri"/>
        <family val="2"/>
        <scheme val="none"/>
      </font>
      <fill>
        <patternFill patternType="solid">
          <fgColor rgb="FF000000"/>
          <bgColor rgb="FFFFFFFF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.5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.5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/>
        <bottom style="thin">
          <color indexed="64"/>
        </bottom>
        <vertical/>
        <horizontal/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top style="medium">
          <color rgb="FF000000"/>
        </top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.5"/>
        <color rgb="FF000000"/>
        <name val="Calibri"/>
        <family val="2"/>
        <scheme val="none"/>
      </font>
      <fill>
        <patternFill patternType="solid">
          <fgColor rgb="FF000000"/>
          <bgColor rgb="FFFFFFFF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.5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3031980</xdr:colOff>
      <xdr:row>0</xdr:row>
      <xdr:rowOff>182707</xdr:rowOff>
    </xdr:from>
    <xdr:to>
      <xdr:col>1</xdr:col>
      <xdr:colOff>3619500</xdr:colOff>
      <xdr:row>1</xdr:row>
      <xdr:rowOff>230595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DF431C0-5D46-4861-AED8-60ADD84321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87520" cy="600338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3629025</xdr:colOff>
      <xdr:row>1</xdr:row>
      <xdr:rowOff>230595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513F56AD-7452-47D9-8C54-6281517C73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97045" cy="600338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3619500</xdr:colOff>
      <xdr:row>1</xdr:row>
      <xdr:rowOff>230595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83343B91-3021-4BF3-BFF9-6139BAE9F0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87520" cy="600338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3629025</xdr:colOff>
      <xdr:row>1</xdr:row>
      <xdr:rowOff>230595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831021CF-F862-4DF3-AE10-C67AD3627D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97045" cy="6003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3031980</xdr:colOff>
      <xdr:row>0</xdr:row>
      <xdr:rowOff>182707</xdr:rowOff>
    </xdr:from>
    <xdr:to>
      <xdr:col>1</xdr:col>
      <xdr:colOff>3619500</xdr:colOff>
      <xdr:row>1</xdr:row>
      <xdr:rowOff>230595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6A63A71-4546-44C2-A857-43DD5EC43D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87520" cy="600338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3629025</xdr:colOff>
      <xdr:row>1</xdr:row>
      <xdr:rowOff>230595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3A71E5B6-B6D1-4F47-BDAD-49892FC9CA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97045" cy="600338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3619500</xdr:colOff>
      <xdr:row>1</xdr:row>
      <xdr:rowOff>230595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2649D208-CB5A-4B1B-BD95-74B48C0772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87520" cy="600338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3629025</xdr:colOff>
      <xdr:row>1</xdr:row>
      <xdr:rowOff>230595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75A3AE58-5BB0-4102-8DA0-EF2D34362A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97045" cy="6003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3031980</xdr:colOff>
      <xdr:row>0</xdr:row>
      <xdr:rowOff>182707</xdr:rowOff>
    </xdr:from>
    <xdr:to>
      <xdr:col>1</xdr:col>
      <xdr:colOff>3619500</xdr:colOff>
      <xdr:row>1</xdr:row>
      <xdr:rowOff>230595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B9AEFCCD-20D8-49F4-BFDD-A45B77BAB0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87520" cy="600338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3629025</xdr:colOff>
      <xdr:row>1</xdr:row>
      <xdr:rowOff>230595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752F5D60-90E7-42E2-A46A-39CA12B2FB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97045" cy="600338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3619500</xdr:colOff>
      <xdr:row>1</xdr:row>
      <xdr:rowOff>230595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4EB9038A-EA7D-4627-8504-CEB548C357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87520" cy="600338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3629025</xdr:colOff>
      <xdr:row>1</xdr:row>
      <xdr:rowOff>230595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A64868E5-DFD3-4666-93E3-EFADF7CDEE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97045" cy="60033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3031980</xdr:colOff>
      <xdr:row>0</xdr:row>
      <xdr:rowOff>182707</xdr:rowOff>
    </xdr:from>
    <xdr:to>
      <xdr:col>1</xdr:col>
      <xdr:colOff>3619500</xdr:colOff>
      <xdr:row>1</xdr:row>
      <xdr:rowOff>230595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C5B0F273-8E76-44E6-8390-2111901EAF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87520" cy="600338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3629025</xdr:colOff>
      <xdr:row>1</xdr:row>
      <xdr:rowOff>230595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DAC3B5D1-75F5-43FB-81BC-2DC5CB9180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97045" cy="600338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3619500</xdr:colOff>
      <xdr:row>1</xdr:row>
      <xdr:rowOff>230595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C87B0961-F57F-4C21-90CE-62B81BE327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87520" cy="600338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3629025</xdr:colOff>
      <xdr:row>1</xdr:row>
      <xdr:rowOff>230595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C53CB77B-0C73-4E97-9528-4F43F6D856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97045" cy="60033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3031980</xdr:colOff>
      <xdr:row>0</xdr:row>
      <xdr:rowOff>182707</xdr:rowOff>
    </xdr:from>
    <xdr:to>
      <xdr:col>1</xdr:col>
      <xdr:colOff>3619500</xdr:colOff>
      <xdr:row>1</xdr:row>
      <xdr:rowOff>230595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A913D1DF-2B51-4BE4-824D-FB82BE7204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87520" cy="600338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3629025</xdr:colOff>
      <xdr:row>1</xdr:row>
      <xdr:rowOff>230595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51171F9-90A1-4126-93D5-8A0E86EA30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97045" cy="600338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3619500</xdr:colOff>
      <xdr:row>1</xdr:row>
      <xdr:rowOff>230595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1AD4AB06-2BB4-4888-B6AB-F14A5FC8B4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87520" cy="600338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3629025</xdr:colOff>
      <xdr:row>1</xdr:row>
      <xdr:rowOff>230595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D3EBC1B6-C5F4-4DCE-B28B-9722ADC9A7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97045" cy="60033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culturagov-my.sharepoint.com/personal/leandro_oliveira_cultura_gov_br/Documents/Pesquisa%20de%20Pre&#231;os.xlsx" TargetMode="External"/><Relationship Id="rId1" Type="http://schemas.openxmlformats.org/officeDocument/2006/relationships/externalLinkPath" Target="Pesquisa%20de%20Pre&#231;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écnico em Secretariado"/>
      <sheetName val="Assistente Adm I"/>
      <sheetName val="Assistente Adm II"/>
    </sheetNames>
    <sheetDataSet>
      <sheetData sheetId="0">
        <row r="3">
          <cell r="D3">
            <v>2275.0500000000002</v>
          </cell>
          <cell r="G3">
            <v>550</v>
          </cell>
        </row>
        <row r="4">
          <cell r="D4">
            <v>1855.67</v>
          </cell>
          <cell r="G4">
            <v>360</v>
          </cell>
        </row>
        <row r="5">
          <cell r="D5">
            <v>1561</v>
          </cell>
          <cell r="G5">
            <v>600</v>
          </cell>
        </row>
        <row r="6">
          <cell r="D6">
            <v>2371.36</v>
          </cell>
          <cell r="G6">
            <v>609</v>
          </cell>
        </row>
        <row r="7">
          <cell r="D7">
            <v>2250.19</v>
          </cell>
          <cell r="G7">
            <v>525</v>
          </cell>
        </row>
      </sheetData>
      <sheetData sheetId="1">
        <row r="3">
          <cell r="D3">
            <v>1825</v>
          </cell>
          <cell r="G3">
            <v>550</v>
          </cell>
        </row>
        <row r="4">
          <cell r="D4">
            <v>1787.57</v>
          </cell>
          <cell r="G4">
            <v>360</v>
          </cell>
        </row>
        <row r="5">
          <cell r="D5">
            <v>1561</v>
          </cell>
          <cell r="G5">
            <v>600</v>
          </cell>
        </row>
        <row r="6">
          <cell r="D6">
            <v>1988</v>
          </cell>
          <cell r="G6">
            <v>805</v>
          </cell>
        </row>
        <row r="7">
          <cell r="D7">
            <v>2017.51</v>
          </cell>
          <cell r="G7">
            <v>525</v>
          </cell>
        </row>
      </sheetData>
      <sheetData sheetId="2">
        <row r="3">
          <cell r="D3">
            <v>1859.5</v>
          </cell>
          <cell r="G3">
            <v>550</v>
          </cell>
        </row>
        <row r="4">
          <cell r="D4">
            <v>2119.5</v>
          </cell>
          <cell r="G4">
            <v>360</v>
          </cell>
        </row>
        <row r="5">
          <cell r="D5">
            <v>5177.55</v>
          </cell>
          <cell r="G5">
            <v>600</v>
          </cell>
        </row>
        <row r="6">
          <cell r="D6">
            <v>2988</v>
          </cell>
          <cell r="G6">
            <v>805</v>
          </cell>
        </row>
        <row r="7">
          <cell r="D7">
            <v>2338.69</v>
          </cell>
          <cell r="G7">
            <v>525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3D1FA78-4105-4398-A2A4-1CE976ED6FDF}" name="Tabela145" displayName="Tabela145" ref="D49:D58" totalsRowShown="0" headerRowDxfId="49" dataDxfId="48" headerRowBorderDxfId="46" tableBorderDxfId="47" headerRowCellStyle="Moeda" dataCellStyle="Moeda">
  <autoFilter ref="D49:D58" xr:uid="{6F0F63D5-345E-4A58-B0AA-25BBA430F4D3}"/>
  <tableColumns count="1">
    <tableColumn id="1" xr3:uid="{1EDB82DD-0953-4738-BC7F-B7EF04DA3A37}" name="Coluna1" dataDxfId="45" dataCellStyle="Moeda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70045E3-36EC-4E77-BC11-F6BB9CCDA7B6}" name="Tabela22829303132333435363738394041423" displayName="Tabela22829303132333435363738394041423" ref="D49:D58" totalsRowShown="0" headerRowDxfId="4" dataDxfId="3" headerRowBorderDxfId="1" tableBorderDxfId="2" headerRowCellStyle="Moeda" dataCellStyle="Moeda">
  <autoFilter ref="D49:D58" xr:uid="{C42A36E1-9AE3-411A-AE20-82D29D68A964}"/>
  <tableColumns count="1">
    <tableColumn id="1" xr3:uid="{68125DFA-9B94-44CC-8653-0EE0322990DF}" name="Coluna1" dataDxfId="0" dataCellStyle="Moeda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47F7C50E-7FF6-41E2-A5AB-132379D03B10}" name="Tabela1456789101112" displayName="Tabela1456789101112" ref="D49:D58" totalsRowShown="0" headerRowDxfId="44" dataDxfId="43" headerRowBorderDxfId="41" tableBorderDxfId="42" headerRowCellStyle="Moeda" dataCellStyle="Moeda">
  <autoFilter ref="D49:D58" xr:uid="{6F0F63D5-345E-4A58-B0AA-25BBA430F4D3}"/>
  <tableColumns count="1">
    <tableColumn id="1" xr3:uid="{C1AF21B2-8339-43BD-BEB6-60F4CF65F1AD}" name="Coluna1" dataDxfId="40" dataCellStyle="Moeda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21A8F127-9997-43A2-8D7F-F8A1EC65C7CB}" name="Tabela1456789101112131415" displayName="Tabela1456789101112131415" ref="D49:D58" totalsRowShown="0" headerRowDxfId="39" dataDxfId="38" headerRowBorderDxfId="36" tableBorderDxfId="37" headerRowCellStyle="Moeda" dataCellStyle="Moeda">
  <autoFilter ref="D49:D58" xr:uid="{6F0F63D5-345E-4A58-B0AA-25BBA430F4D3}"/>
  <tableColumns count="1">
    <tableColumn id="1" xr3:uid="{57E34BAD-7020-4FAF-A98A-EFE3E8D93D56}" name="Coluna1" dataDxfId="35" dataCellStyle="Moeda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28085597-C161-435C-B2AE-43F26D8D4DE2}" name="Tabela145678910111213141516" displayName="Tabela145678910111213141516" ref="D49:D58" totalsRowShown="0" headerRowDxfId="34" dataDxfId="33" headerRowBorderDxfId="31" tableBorderDxfId="32" headerRowCellStyle="Moeda" dataCellStyle="Moeda">
  <autoFilter ref="D49:D58" xr:uid="{6F0F63D5-345E-4A58-B0AA-25BBA430F4D3}"/>
  <tableColumns count="1">
    <tableColumn id="1" xr3:uid="{B9C39458-33D6-4619-A723-612634E7FB21}" name="Coluna1" dataDxfId="30" dataCellStyle="Moeda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85EEE59-5F6F-4CE2-899A-9D3491529CAC}" name="Tabela1456789101112131415162" displayName="Tabela1456789101112131415162" ref="D49:D58" totalsRowShown="0" headerRowDxfId="29" dataDxfId="28" headerRowBorderDxfId="26" tableBorderDxfId="27" headerRowCellStyle="Moeda" dataCellStyle="Moeda">
  <autoFilter ref="D49:D58" xr:uid="{6F0F63D5-345E-4A58-B0AA-25BBA430F4D3}"/>
  <tableColumns count="1">
    <tableColumn id="1" xr3:uid="{8C4DBD44-9B57-4395-9713-DEB8162617FE}" name="Coluna1" dataDxfId="25" dataCellStyle="Moeda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EACB1D98-7BBB-41BA-A013-6E4808C25B8D}" name="Tabela22829" displayName="Tabela22829" ref="D49:D58" totalsRowShown="0" headerRowDxfId="24" dataDxfId="23" headerRowBorderDxfId="21" tableBorderDxfId="22" headerRowCellStyle="Moeda" dataCellStyle="Moeda">
  <autoFilter ref="D49:D58" xr:uid="{C42A36E1-9AE3-411A-AE20-82D29D68A964}"/>
  <tableColumns count="1">
    <tableColumn id="1" xr3:uid="{F467445C-841B-4BE4-86E5-73823FB5427B}" name="Coluna1" dataDxfId="20" dataCellStyle="Moeda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66D5D4C8-C8D7-4A7A-A6E4-E970915E3DCB}" name="Tabela22829303132333435363738" displayName="Tabela22829303132333435363738" ref="D49:D58" totalsRowShown="0" headerRowDxfId="19" dataDxfId="18" headerRowBorderDxfId="16" tableBorderDxfId="17" headerRowCellStyle="Moeda" dataCellStyle="Moeda">
  <autoFilter ref="D49:D58" xr:uid="{C42A36E1-9AE3-411A-AE20-82D29D68A964}"/>
  <tableColumns count="1">
    <tableColumn id="1" xr3:uid="{3A794F1B-C18C-4FE9-A079-127AA899C2D4}" name="Coluna1" dataDxfId="15" dataCellStyle="Moeda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860D3885-1ED9-4364-AB87-865B29857424}" name="Tabela22829303132333435363738394041" displayName="Tabela22829303132333435363738394041" ref="D49:D58" totalsRowShown="0" headerRowDxfId="14" dataDxfId="13" headerRowBorderDxfId="11" tableBorderDxfId="12" headerRowCellStyle="Moeda" dataCellStyle="Moeda">
  <autoFilter ref="D49:D58" xr:uid="{C42A36E1-9AE3-411A-AE20-82D29D68A964}"/>
  <tableColumns count="1">
    <tableColumn id="1" xr3:uid="{F40EDB9B-B20A-4FFD-BFA0-6EEE1A976BC0}" name="Coluna1" dataDxfId="10" dataCellStyle="Moeda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2A823580-8320-4637-BC17-BE46DC03CBCD}" name="Tabela2282930313233343536373839404142" displayName="Tabela2282930313233343536373839404142" ref="D49:D58" totalsRowShown="0" headerRowDxfId="9" dataDxfId="8" headerRowBorderDxfId="6" tableBorderDxfId="7" headerRowCellStyle="Moeda" dataCellStyle="Moeda">
  <autoFilter ref="D49:D58" xr:uid="{C42A36E1-9AE3-411A-AE20-82D29D68A964}"/>
  <tableColumns count="1">
    <tableColumn id="1" xr3:uid="{D6328AE3-278A-4222-BA00-7D547570D949}" name="Coluna1" dataDxfId="5" dataCellStyle="Moed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6B70C-11EC-485C-8B4E-41620187811F}">
  <dimension ref="A1:K17"/>
  <sheetViews>
    <sheetView showGridLines="0" zoomScaleNormal="100" workbookViewId="0">
      <selection activeCell="G8" sqref="G8"/>
    </sheetView>
  </sheetViews>
  <sheetFormatPr defaultRowHeight="30" customHeight="1"/>
  <cols>
    <col min="1" max="1" width="12.28515625" style="94" customWidth="1"/>
    <col min="2" max="2" width="10" style="94" customWidth="1"/>
    <col min="3" max="3" width="33.85546875" style="94" bestFit="1" customWidth="1"/>
    <col min="4" max="4" width="20" style="94" bestFit="1" customWidth="1"/>
    <col min="5" max="5" width="15" style="94" customWidth="1"/>
    <col min="6" max="6" width="24.5703125" style="94" bestFit="1" customWidth="1"/>
    <col min="7" max="7" width="20" style="94" bestFit="1" customWidth="1"/>
    <col min="8" max="8" width="26.5703125" style="94" bestFit="1" customWidth="1"/>
    <col min="9" max="9" width="24.5703125" style="93" customWidth="1"/>
    <col min="10" max="10" width="16" style="93" bestFit="1" customWidth="1"/>
    <col min="11" max="16384" width="9.140625" style="93"/>
  </cols>
  <sheetData>
    <row r="1" spans="1:11" ht="33" customHeight="1" thickBot="1">
      <c r="A1" s="95" t="s">
        <v>0</v>
      </c>
      <c r="B1" s="111" t="s">
        <v>1</v>
      </c>
      <c r="C1" s="111" t="s">
        <v>2</v>
      </c>
      <c r="D1" s="111" t="s">
        <v>3</v>
      </c>
      <c r="E1" s="111" t="s">
        <v>4</v>
      </c>
      <c r="F1" s="111" t="s">
        <v>5</v>
      </c>
      <c r="G1" s="111" t="s">
        <v>6</v>
      </c>
      <c r="H1"/>
      <c r="I1"/>
      <c r="J1"/>
    </row>
    <row r="2" spans="1:11" ht="30" customHeight="1" thickBot="1">
      <c r="A2"/>
      <c r="B2" s="112">
        <v>1</v>
      </c>
      <c r="C2" s="115" t="s">
        <v>7</v>
      </c>
      <c r="D2" s="112" t="s">
        <v>8</v>
      </c>
      <c r="E2" s="112">
        <v>1</v>
      </c>
      <c r="F2" s="113">
        <f>SUM(DETALHAMENTO!H2:H4)</f>
        <v>52718.59</v>
      </c>
      <c r="G2" s="113">
        <f>F2*12</f>
        <v>632623.07999999996</v>
      </c>
      <c r="H2"/>
      <c r="I2"/>
      <c r="J2"/>
    </row>
    <row r="3" spans="1:11" ht="30" customHeight="1" thickBot="1">
      <c r="A3"/>
      <c r="B3" s="112">
        <v>2</v>
      </c>
      <c r="C3" s="115" t="s">
        <v>9</v>
      </c>
      <c r="D3" s="112" t="s">
        <v>8</v>
      </c>
      <c r="E3" s="112">
        <v>1</v>
      </c>
      <c r="F3" s="113">
        <f>SUM(DETALHAMENTO!H5:H7)</f>
        <v>48383.59</v>
      </c>
      <c r="G3" s="113">
        <f t="shared" ref="G3:G6" si="0">F3*12</f>
        <v>580603.07999999996</v>
      </c>
      <c r="H3"/>
      <c r="I3"/>
      <c r="J3"/>
      <c r="K3" s="100"/>
    </row>
    <row r="4" spans="1:11" ht="30" customHeight="1" thickBot="1">
      <c r="A4"/>
      <c r="B4" s="112">
        <v>3</v>
      </c>
      <c r="C4" s="115" t="s">
        <v>10</v>
      </c>
      <c r="D4" s="112" t="s">
        <v>8</v>
      </c>
      <c r="E4" s="112">
        <v>1</v>
      </c>
      <c r="F4" s="113">
        <f>SUM(DETALHAMENTO!H8:H10)</f>
        <v>67668.25</v>
      </c>
      <c r="G4" s="113">
        <f t="shared" si="0"/>
        <v>812019</v>
      </c>
      <c r="H4"/>
      <c r="I4"/>
      <c r="J4"/>
    </row>
    <row r="5" spans="1:11" ht="30" customHeight="1" thickBot="1">
      <c r="A5"/>
      <c r="B5" s="112">
        <v>4</v>
      </c>
      <c r="C5" s="115" t="s">
        <v>11</v>
      </c>
      <c r="D5" s="112" t="s">
        <v>8</v>
      </c>
      <c r="E5" s="112">
        <v>1</v>
      </c>
      <c r="F5" s="113">
        <f>SUM(DETALHAMENTO!H11:H13)</f>
        <v>64787.25</v>
      </c>
      <c r="G5" s="113">
        <f t="shared" si="0"/>
        <v>777447</v>
      </c>
      <c r="H5"/>
      <c r="I5"/>
      <c r="J5"/>
    </row>
    <row r="6" spans="1:11" ht="30" customHeight="1" thickBot="1">
      <c r="A6"/>
      <c r="B6" s="126">
        <v>5</v>
      </c>
      <c r="C6" s="115" t="s">
        <v>12</v>
      </c>
      <c r="D6" s="112" t="s">
        <v>8</v>
      </c>
      <c r="E6" s="112">
        <v>1</v>
      </c>
      <c r="F6" s="113">
        <f>SUM(DETALHAMENTO!H14:H16)</f>
        <v>57177.67</v>
      </c>
      <c r="G6" s="113">
        <f t="shared" si="0"/>
        <v>686132.04</v>
      </c>
      <c r="H6"/>
      <c r="I6"/>
      <c r="J6"/>
    </row>
    <row r="7" spans="1:11" ht="30" customHeight="1" thickBot="1">
      <c r="A7"/>
      <c r="B7" s="129" t="s">
        <v>13</v>
      </c>
      <c r="C7" s="130"/>
      <c r="D7" s="130"/>
      <c r="E7" s="130"/>
      <c r="F7" s="131"/>
      <c r="G7" s="114">
        <f>SUM(G2:G6)</f>
        <v>3488824.2</v>
      </c>
      <c r="H7"/>
      <c r="I7"/>
      <c r="J7"/>
    </row>
    <row r="8" spans="1:11" ht="30" customHeight="1">
      <c r="A8"/>
      <c r="B8"/>
      <c r="C8"/>
      <c r="D8"/>
      <c r="E8"/>
      <c r="F8"/>
      <c r="G8"/>
      <c r="H8"/>
      <c r="I8"/>
      <c r="J8"/>
    </row>
    <row r="9" spans="1:11" ht="30" customHeight="1">
      <c r="A9"/>
      <c r="B9"/>
      <c r="C9"/>
      <c r="D9"/>
      <c r="E9"/>
      <c r="F9"/>
      <c r="G9"/>
      <c r="H9"/>
      <c r="I9"/>
      <c r="J9"/>
    </row>
    <row r="10" spans="1:11" ht="30" customHeight="1">
      <c r="A10"/>
      <c r="B10"/>
      <c r="C10"/>
      <c r="D10"/>
      <c r="E10"/>
      <c r="F10"/>
      <c r="G10"/>
      <c r="H10"/>
      <c r="I10"/>
      <c r="J10"/>
    </row>
    <row r="11" spans="1:11" ht="30" customHeight="1">
      <c r="A11"/>
      <c r="B11"/>
      <c r="C11"/>
      <c r="D11"/>
      <c r="E11"/>
      <c r="F11"/>
      <c r="G11"/>
      <c r="H11"/>
      <c r="I11"/>
      <c r="J11"/>
    </row>
    <row r="12" spans="1:11" ht="30" customHeight="1">
      <c r="A12"/>
      <c r="B12"/>
      <c r="C12"/>
      <c r="D12"/>
      <c r="E12"/>
      <c r="F12"/>
      <c r="G12"/>
      <c r="H12"/>
      <c r="I12"/>
      <c r="J12"/>
    </row>
    <row r="13" spans="1:11" ht="30" customHeight="1">
      <c r="A13"/>
      <c r="B13"/>
      <c r="C13"/>
      <c r="D13"/>
      <c r="E13"/>
      <c r="F13"/>
      <c r="G13"/>
      <c r="H13"/>
      <c r="I13"/>
      <c r="J13"/>
    </row>
    <row r="14" spans="1:11" ht="30" customHeight="1">
      <c r="A14"/>
      <c r="B14"/>
      <c r="C14"/>
      <c r="D14"/>
      <c r="E14"/>
      <c r="F14"/>
      <c r="G14"/>
      <c r="H14"/>
      <c r="I14"/>
      <c r="J14"/>
    </row>
    <row r="15" spans="1:11" ht="30" customHeight="1">
      <c r="A15"/>
      <c r="B15"/>
      <c r="C15"/>
      <c r="D15"/>
      <c r="E15"/>
      <c r="F15"/>
      <c r="G15"/>
      <c r="H15"/>
      <c r="I15"/>
      <c r="J15"/>
    </row>
    <row r="16" spans="1:11" ht="30" customHeight="1">
      <c r="B16"/>
      <c r="C16"/>
      <c r="D16"/>
      <c r="E16"/>
      <c r="F16"/>
      <c r="G16"/>
      <c r="H16"/>
      <c r="I16"/>
      <c r="J16"/>
    </row>
    <row r="17" spans="8:8" ht="30" customHeight="1">
      <c r="H17" s="101"/>
    </row>
  </sheetData>
  <mergeCells count="1">
    <mergeCell ref="B7:F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8947E-CF37-4D4D-84AA-CADB79C11783}">
  <sheetPr>
    <tabColor rgb="FF00B050"/>
  </sheetPr>
  <dimension ref="A1:H146"/>
  <sheetViews>
    <sheetView showGridLines="0" view="pageBreakPreview" topLeftCell="A56" zoomScale="115" zoomScaleNormal="115" zoomScaleSheetLayoutView="115" workbookViewId="0">
      <selection activeCell="C64" sqref="C64:D64"/>
    </sheetView>
  </sheetViews>
  <sheetFormatPr defaultRowHeight="15"/>
  <cols>
    <col min="1" max="1" width="14.5703125" style="1" bestFit="1" customWidth="1"/>
    <col min="2" max="2" width="59" bestFit="1" customWidth="1"/>
    <col min="3" max="3" width="20" bestFit="1" customWidth="1"/>
    <col min="4" max="4" width="34.7109375" style="1" bestFit="1" customWidth="1"/>
    <col min="6" max="6" width="15.85546875" customWidth="1"/>
    <col min="7" max="7" width="16.140625" customWidth="1"/>
    <col min="8" max="8" width="14.7109375" customWidth="1"/>
  </cols>
  <sheetData>
    <row r="1" spans="1:4" s="17" customFormat="1" ht="27" customHeight="1">
      <c r="A1" s="137" t="s">
        <v>50</v>
      </c>
      <c r="B1" s="138"/>
      <c r="C1" s="138"/>
      <c r="D1" s="138"/>
    </row>
    <row r="2" spans="1:4" s="17" customFormat="1" ht="24" customHeight="1" thickBot="1">
      <c r="A2" s="139"/>
      <c r="B2" s="139"/>
      <c r="C2" s="139"/>
      <c r="D2" s="139"/>
    </row>
    <row r="3" spans="1:4" s="17" customFormat="1" ht="15" customHeight="1">
      <c r="A3" s="140" t="s">
        <v>51</v>
      </c>
      <c r="B3" s="141"/>
      <c r="C3" s="141"/>
      <c r="D3" s="141"/>
    </row>
    <row r="4" spans="1:4" s="17" customFormat="1" ht="15.75" customHeight="1" thickBot="1">
      <c r="A4" s="142"/>
      <c r="B4" s="143"/>
      <c r="C4" s="143"/>
      <c r="D4" s="143"/>
    </row>
    <row r="5" spans="1:4" s="17" customFormat="1" ht="15.75" thickBot="1">
      <c r="A5" s="18"/>
      <c r="D5" s="19"/>
    </row>
    <row r="6" spans="1:4" s="17" customFormat="1">
      <c r="A6" s="20" t="s">
        <v>52</v>
      </c>
      <c r="B6" s="144" t="s">
        <v>53</v>
      </c>
      <c r="C6" s="144"/>
      <c r="D6" s="144"/>
    </row>
    <row r="7" spans="1:4" s="17" customFormat="1">
      <c r="A7" s="21" t="s">
        <v>54</v>
      </c>
      <c r="B7" s="145"/>
      <c r="C7" s="146"/>
      <c r="D7" s="146"/>
    </row>
    <row r="8" spans="1:4" s="17" customFormat="1" ht="15.75" thickBot="1">
      <c r="A8" s="22" t="s">
        <v>55</v>
      </c>
      <c r="B8" s="147"/>
      <c r="C8" s="147"/>
      <c r="D8" s="147"/>
    </row>
    <row r="9" spans="1:4" s="17" customFormat="1" ht="15.75" thickBot="1">
      <c r="A9" s="23"/>
      <c r="B9" s="23"/>
      <c r="C9" s="23"/>
      <c r="D9" s="19"/>
    </row>
    <row r="10" spans="1:4" s="17" customFormat="1" ht="15.75" thickBot="1">
      <c r="A10" s="148" t="s">
        <v>56</v>
      </c>
      <c r="B10" s="149"/>
      <c r="C10" s="149"/>
      <c r="D10" s="150"/>
    </row>
    <row r="11" spans="1:4" s="17" customFormat="1">
      <c r="A11" s="8" t="s">
        <v>57</v>
      </c>
      <c r="B11" s="151" t="s">
        <v>58</v>
      </c>
      <c r="C11" s="152"/>
      <c r="D11" s="9"/>
    </row>
    <row r="12" spans="1:4" s="17" customFormat="1">
      <c r="A12" s="4" t="s">
        <v>59</v>
      </c>
      <c r="B12" s="153" t="s">
        <v>60</v>
      </c>
      <c r="C12" s="154"/>
      <c r="D12" s="24" t="s">
        <v>213</v>
      </c>
    </row>
    <row r="13" spans="1:4" s="17" customFormat="1">
      <c r="A13" s="4" t="s">
        <v>62</v>
      </c>
      <c r="B13" s="153" t="s">
        <v>205</v>
      </c>
      <c r="C13" s="154"/>
      <c r="D13" s="70" t="s">
        <v>196</v>
      </c>
    </row>
    <row r="14" spans="1:4" s="17" customFormat="1" ht="15" customHeight="1">
      <c r="A14" s="4" t="s">
        <v>65</v>
      </c>
      <c r="B14" s="153" t="s">
        <v>66</v>
      </c>
      <c r="C14" s="154"/>
      <c r="D14" s="24" t="s">
        <v>197</v>
      </c>
    </row>
    <row r="15" spans="1:4" s="17" customFormat="1" ht="15.75" thickBot="1">
      <c r="A15" s="25" t="s">
        <v>67</v>
      </c>
      <c r="B15" s="155" t="s">
        <v>68</v>
      </c>
      <c r="C15" s="156"/>
      <c r="D15" s="26">
        <v>12</v>
      </c>
    </row>
    <row r="16" spans="1:4" s="17" customFormat="1" ht="15.75" thickBot="1">
      <c r="A16" s="23"/>
      <c r="B16" s="23"/>
      <c r="C16" s="23"/>
      <c r="D16" s="19"/>
    </row>
    <row r="17" spans="1:6" s="17" customFormat="1" ht="15.75" thickBot="1">
      <c r="A17" s="135" t="s">
        <v>69</v>
      </c>
      <c r="B17" s="136"/>
      <c r="C17" s="136"/>
      <c r="D17" s="136"/>
    </row>
    <row r="18" spans="1:6" s="17" customFormat="1">
      <c r="A18" s="157" t="s">
        <v>16</v>
      </c>
      <c r="B18" s="158"/>
      <c r="C18" s="27" t="s">
        <v>3</v>
      </c>
      <c r="D18" s="28" t="s">
        <v>70</v>
      </c>
    </row>
    <row r="19" spans="1:6" s="17" customFormat="1" ht="15.75" customHeight="1" thickBot="1">
      <c r="A19" s="159" t="s">
        <v>207</v>
      </c>
      <c r="B19" s="160"/>
      <c r="C19" s="29" t="s">
        <v>72</v>
      </c>
      <c r="D19" s="26">
        <v>3</v>
      </c>
    </row>
    <row r="20" spans="1:6" s="17" customFormat="1" ht="15.75" thickBot="1">
      <c r="A20" s="19"/>
      <c r="D20" s="19"/>
    </row>
    <row r="21" spans="1:6" s="17" customFormat="1" ht="15.75" customHeight="1" thickBot="1">
      <c r="A21" s="161" t="s">
        <v>73</v>
      </c>
      <c r="B21" s="162"/>
      <c r="C21" s="162"/>
      <c r="D21" s="163"/>
    </row>
    <row r="22" spans="1:6" s="17" customFormat="1" ht="30">
      <c r="A22" s="8">
        <v>1</v>
      </c>
      <c r="B22" s="151" t="s">
        <v>74</v>
      </c>
      <c r="C22" s="152"/>
      <c r="D22" s="30" t="s">
        <v>208</v>
      </c>
    </row>
    <row r="23" spans="1:6" s="17" customFormat="1">
      <c r="A23" s="4">
        <v>2</v>
      </c>
      <c r="B23" s="200" t="s">
        <v>209</v>
      </c>
      <c r="C23" s="201"/>
      <c r="D23" s="87">
        <f>'[1]Assistente Adm I'!$D$5</f>
        <v>1561</v>
      </c>
    </row>
    <row r="24" spans="1:6" s="17" customFormat="1">
      <c r="A24" s="4">
        <v>3</v>
      </c>
      <c r="B24" s="164" t="s">
        <v>77</v>
      </c>
      <c r="C24" s="165"/>
      <c r="D24" s="24" t="str">
        <f>A19</f>
        <v>APOIO ADMINISTRATIVO</v>
      </c>
    </row>
    <row r="25" spans="1:6" s="17" customFormat="1">
      <c r="A25" s="4">
        <v>4</v>
      </c>
      <c r="B25" s="153" t="s">
        <v>78</v>
      </c>
      <c r="C25" s="154"/>
      <c r="D25" s="31" t="s">
        <v>194</v>
      </c>
    </row>
    <row r="26" spans="1:6" s="17" customFormat="1" ht="15.75" thickBot="1">
      <c r="A26" s="25">
        <v>5</v>
      </c>
      <c r="B26" s="155" t="s">
        <v>210</v>
      </c>
      <c r="C26" s="156"/>
      <c r="D26" s="24">
        <v>3</v>
      </c>
    </row>
    <row r="27" spans="1:6" s="17" customFormat="1">
      <c r="A27" s="23"/>
      <c r="D27" s="19"/>
    </row>
    <row r="28" spans="1:6" s="17" customFormat="1" ht="16.5" thickBot="1">
      <c r="A28" s="166" t="s">
        <v>81</v>
      </c>
      <c r="B28" s="166"/>
      <c r="C28" s="166"/>
      <c r="D28" s="166"/>
    </row>
    <row r="29" spans="1:6" s="17" customFormat="1" ht="15.75" thickBot="1">
      <c r="A29" s="15" t="s">
        <v>82</v>
      </c>
      <c r="B29" s="163" t="s">
        <v>83</v>
      </c>
      <c r="C29" s="167"/>
      <c r="D29" s="32" t="s">
        <v>84</v>
      </c>
    </row>
    <row r="30" spans="1:6" s="17" customFormat="1">
      <c r="A30" s="8" t="s">
        <v>57</v>
      </c>
      <c r="B30" s="151" t="s">
        <v>85</v>
      </c>
      <c r="C30" s="152"/>
      <c r="D30" s="85">
        <f>D23</f>
        <v>1561</v>
      </c>
    </row>
    <row r="31" spans="1:6" s="17" customFormat="1">
      <c r="A31" s="4" t="s">
        <v>59</v>
      </c>
      <c r="B31" s="153" t="s">
        <v>86</v>
      </c>
      <c r="C31" s="154"/>
      <c r="D31" s="33"/>
    </row>
    <row r="32" spans="1:6" s="17" customFormat="1">
      <c r="A32" s="4" t="s">
        <v>62</v>
      </c>
      <c r="B32" s="153" t="s">
        <v>87</v>
      </c>
      <c r="C32" s="154"/>
      <c r="D32" s="33"/>
      <c r="F32" s="34"/>
    </row>
    <row r="33" spans="1:4" s="17" customFormat="1">
      <c r="A33" s="4" t="s">
        <v>65</v>
      </c>
      <c r="B33" s="153" t="s">
        <v>88</v>
      </c>
      <c r="C33" s="154"/>
      <c r="D33" s="33"/>
    </row>
    <row r="34" spans="1:4" s="17" customFormat="1">
      <c r="A34" s="4" t="s">
        <v>67</v>
      </c>
      <c r="B34" s="153" t="s">
        <v>89</v>
      </c>
      <c r="C34" s="154"/>
      <c r="D34" s="33"/>
    </row>
    <row r="35" spans="1:4" s="17" customFormat="1" ht="15.75" customHeight="1">
      <c r="A35" s="4" t="s">
        <v>90</v>
      </c>
      <c r="B35" s="164" t="s">
        <v>91</v>
      </c>
      <c r="C35" s="165"/>
      <c r="D35" s="33"/>
    </row>
    <row r="36" spans="1:4" s="17" customFormat="1" ht="15.75" thickBot="1">
      <c r="A36" s="35" t="s">
        <v>92</v>
      </c>
      <c r="B36" s="155" t="s">
        <v>93</v>
      </c>
      <c r="C36" s="156"/>
      <c r="D36" s="36"/>
    </row>
    <row r="37" spans="1:4" s="17" customFormat="1" ht="15.75" customHeight="1" thickBot="1">
      <c r="A37" s="168" t="s">
        <v>94</v>
      </c>
      <c r="B37" s="169"/>
      <c r="C37" s="167"/>
      <c r="D37" s="37">
        <f>SUM(D30:D36)</f>
        <v>1561</v>
      </c>
    </row>
    <row r="38" spans="1:4" s="17" customFormat="1">
      <c r="A38" s="38"/>
      <c r="D38" s="19"/>
    </row>
    <row r="39" spans="1:4" s="17" customFormat="1" ht="16.5" thickBot="1">
      <c r="A39" s="166" t="s">
        <v>95</v>
      </c>
      <c r="B39" s="166"/>
      <c r="C39" s="166"/>
      <c r="D39" s="166"/>
    </row>
    <row r="40" spans="1:4" s="17" customFormat="1" ht="15.75" thickBot="1">
      <c r="A40" s="15" t="s">
        <v>33</v>
      </c>
      <c r="B40" s="16" t="s">
        <v>96</v>
      </c>
      <c r="C40" s="16" t="s">
        <v>97</v>
      </c>
      <c r="D40" s="39" t="s">
        <v>84</v>
      </c>
    </row>
    <row r="41" spans="1:4" s="17" customFormat="1">
      <c r="A41" s="8" t="s">
        <v>57</v>
      </c>
      <c r="B41" s="40" t="s">
        <v>98</v>
      </c>
      <c r="C41" s="2">
        <f>1/12</f>
        <v>8.3299999999999999E-2</v>
      </c>
      <c r="D41" s="14">
        <f>C41*D37</f>
        <v>130.03</v>
      </c>
    </row>
    <row r="42" spans="1:4" s="17" customFormat="1" ht="15.75" thickBot="1">
      <c r="A42" s="8" t="s">
        <v>59</v>
      </c>
      <c r="B42" s="40" t="s">
        <v>99</v>
      </c>
      <c r="C42" s="2">
        <v>0.121</v>
      </c>
      <c r="D42" s="14">
        <f>D37*C42</f>
        <v>188.88</v>
      </c>
    </row>
    <row r="43" spans="1:4" s="17" customFormat="1" ht="15.75" thickBot="1">
      <c r="A43" s="161" t="s">
        <v>100</v>
      </c>
      <c r="B43" s="162"/>
      <c r="C43" s="41">
        <f>SUM(C41:C42)</f>
        <v>0.20430000000000001</v>
      </c>
      <c r="D43" s="13">
        <f>SUM(D41:D42)</f>
        <v>318.91000000000003</v>
      </c>
    </row>
    <row r="44" spans="1:4" s="17" customFormat="1">
      <c r="A44" s="38"/>
      <c r="D44" s="19"/>
    </row>
    <row r="45" spans="1:4" s="17" customFormat="1">
      <c r="A45" s="170" t="s">
        <v>101</v>
      </c>
      <c r="B45" s="170"/>
      <c r="C45" s="170"/>
      <c r="D45" s="42">
        <f>D37+D43</f>
        <v>1879.91</v>
      </c>
    </row>
    <row r="46" spans="1:4" s="17" customFormat="1">
      <c r="A46" s="38"/>
      <c r="D46" s="19"/>
    </row>
    <row r="47" spans="1:4" s="17" customFormat="1" ht="16.5" thickBot="1">
      <c r="A47" s="166" t="s">
        <v>102</v>
      </c>
      <c r="B47" s="166"/>
      <c r="C47" s="166"/>
      <c r="D47" s="166"/>
    </row>
    <row r="48" spans="1:4" s="17" customFormat="1" ht="15.75" thickBot="1">
      <c r="A48" s="15" t="s">
        <v>34</v>
      </c>
      <c r="B48" s="16" t="s">
        <v>103</v>
      </c>
      <c r="C48" s="16" t="s">
        <v>97</v>
      </c>
      <c r="D48" s="90" t="s">
        <v>84</v>
      </c>
    </row>
    <row r="49" spans="1:4" s="17" customFormat="1">
      <c r="A49" s="8" t="s">
        <v>57</v>
      </c>
      <c r="B49" s="40" t="s">
        <v>104</v>
      </c>
      <c r="C49" s="2">
        <v>0.2</v>
      </c>
      <c r="D49" s="89" t="s">
        <v>105</v>
      </c>
    </row>
    <row r="50" spans="1:4" s="17" customFormat="1">
      <c r="A50" s="8" t="s">
        <v>59</v>
      </c>
      <c r="B50" s="43" t="s">
        <v>106</v>
      </c>
      <c r="C50" s="2">
        <v>2.5000000000000001E-2</v>
      </c>
      <c r="D50" s="89">
        <f>C49*(D37+D43)</f>
        <v>375.98</v>
      </c>
    </row>
    <row r="51" spans="1:4" s="17" customFormat="1">
      <c r="A51" s="8" t="s">
        <v>62</v>
      </c>
      <c r="B51" s="5" t="s">
        <v>107</v>
      </c>
      <c r="C51" s="2">
        <v>0.03</v>
      </c>
      <c r="D51" s="89">
        <f>C50*(D$37+D43)</f>
        <v>47</v>
      </c>
    </row>
    <row r="52" spans="1:4" s="17" customFormat="1">
      <c r="A52" s="4" t="s">
        <v>65</v>
      </c>
      <c r="B52" s="5" t="s">
        <v>108</v>
      </c>
      <c r="C52" s="2">
        <v>1.4999999999999999E-2</v>
      </c>
      <c r="D52" s="89">
        <f>C51*(D$37+D43)</f>
        <v>56.4</v>
      </c>
    </row>
    <row r="53" spans="1:4" s="17" customFormat="1">
      <c r="A53" s="4" t="s">
        <v>67</v>
      </c>
      <c r="B53" s="5" t="s">
        <v>109</v>
      </c>
      <c r="C53" s="2">
        <v>0.01</v>
      </c>
      <c r="D53" s="89">
        <f>C52*(D$37+D43)</f>
        <v>28.2</v>
      </c>
    </row>
    <row r="54" spans="1:4" s="17" customFormat="1">
      <c r="A54" s="4" t="s">
        <v>90</v>
      </c>
      <c r="B54" s="44" t="s">
        <v>110</v>
      </c>
      <c r="C54" s="2">
        <v>6.0000000000000001E-3</v>
      </c>
      <c r="D54" s="89">
        <f>C53*(D43+D$37)</f>
        <v>18.8</v>
      </c>
    </row>
    <row r="55" spans="1:4" s="17" customFormat="1">
      <c r="A55" s="4" t="s">
        <v>92</v>
      </c>
      <c r="B55" s="5" t="s">
        <v>111</v>
      </c>
      <c r="C55" s="2">
        <v>2E-3</v>
      </c>
      <c r="D55" s="89">
        <f>C54*(D$37+D43)</f>
        <v>11.28</v>
      </c>
    </row>
    <row r="56" spans="1:4" s="17" customFormat="1" ht="15.75" thickBot="1">
      <c r="A56" s="4" t="s">
        <v>112</v>
      </c>
      <c r="B56" s="5" t="s">
        <v>113</v>
      </c>
      <c r="C56" s="2">
        <v>0.08</v>
      </c>
      <c r="D56" s="89">
        <f>C55*(D$37+D43)</f>
        <v>3.76</v>
      </c>
    </row>
    <row r="57" spans="1:4" s="17" customFormat="1" ht="15.75" thickBot="1">
      <c r="A57" s="161" t="s">
        <v>100</v>
      </c>
      <c r="B57" s="162"/>
      <c r="C57" s="41">
        <f>SUM(C49:C56)</f>
        <v>0.36799999999999999</v>
      </c>
      <c r="D57" s="89">
        <f>C56*(D$37+D43)</f>
        <v>150.38999999999999</v>
      </c>
    </row>
    <row r="58" spans="1:4" s="17" customFormat="1">
      <c r="A58" s="38"/>
      <c r="D58" s="91">
        <f>SUM(D50:D57)</f>
        <v>691.81</v>
      </c>
    </row>
    <row r="59" spans="1:4" s="17" customFormat="1" ht="16.5" thickBot="1">
      <c r="A59" s="166" t="s">
        <v>114</v>
      </c>
      <c r="B59" s="166"/>
      <c r="C59" s="166"/>
      <c r="D59" s="166"/>
    </row>
    <row r="60" spans="1:4" s="17" customFormat="1" ht="15.75" thickBot="1">
      <c r="A60" s="15" t="s">
        <v>35</v>
      </c>
      <c r="B60" s="16" t="s">
        <v>115</v>
      </c>
      <c r="C60" s="163" t="s">
        <v>84</v>
      </c>
      <c r="D60" s="169"/>
    </row>
    <row r="61" spans="1:4" s="17" customFormat="1">
      <c r="A61" s="8" t="s">
        <v>57</v>
      </c>
      <c r="B61" s="40" t="s">
        <v>116</v>
      </c>
      <c r="C61" s="172">
        <v>205.8</v>
      </c>
      <c r="D61" s="173"/>
    </row>
    <row r="62" spans="1:4" s="17" customFormat="1">
      <c r="A62" s="4" t="s">
        <v>117</v>
      </c>
      <c r="B62" s="5" t="s">
        <v>118</v>
      </c>
      <c r="C62" s="174">
        <f>IF((6%*D30)&gt;C61,-C61,-(6%*D30))</f>
        <v>-93.66</v>
      </c>
      <c r="D62" s="175"/>
    </row>
    <row r="63" spans="1:4" s="17" customFormat="1">
      <c r="A63" s="4" t="s">
        <v>59</v>
      </c>
      <c r="B63" s="5" t="s">
        <v>119</v>
      </c>
      <c r="C63" s="174">
        <f>'[1]Assistente Adm I'!$G$5</f>
        <v>600</v>
      </c>
      <c r="D63" s="175"/>
    </row>
    <row r="64" spans="1:4" s="17" customFormat="1">
      <c r="A64" s="4" t="s">
        <v>120</v>
      </c>
      <c r="B64" s="5" t="s">
        <v>121</v>
      </c>
      <c r="C64" s="174">
        <v>0</v>
      </c>
      <c r="D64" s="175"/>
    </row>
    <row r="65" spans="1:6" s="17" customFormat="1">
      <c r="A65" s="4" t="s">
        <v>62</v>
      </c>
      <c r="B65" s="6" t="s">
        <v>211</v>
      </c>
      <c r="C65" s="176"/>
      <c r="D65" s="177"/>
    </row>
    <row r="66" spans="1:6" s="17" customFormat="1">
      <c r="A66" s="4" t="s">
        <v>65</v>
      </c>
      <c r="B66" s="6" t="s">
        <v>212</v>
      </c>
      <c r="C66" s="176"/>
      <c r="D66" s="177"/>
    </row>
    <row r="67" spans="1:6" s="17" customFormat="1">
      <c r="A67" s="4" t="s">
        <v>67</v>
      </c>
      <c r="B67" s="6" t="s">
        <v>124</v>
      </c>
      <c r="C67" s="176"/>
      <c r="D67" s="177"/>
      <c r="F67" s="88"/>
    </row>
    <row r="68" spans="1:6" s="17" customFormat="1" ht="15.75" thickBot="1">
      <c r="A68" s="81"/>
      <c r="B68" s="82"/>
      <c r="C68" s="83"/>
      <c r="D68" s="83"/>
    </row>
    <row r="69" spans="1:6" s="17" customFormat="1" ht="15" customHeight="1" thickBot="1">
      <c r="A69" s="168" t="s">
        <v>125</v>
      </c>
      <c r="B69" s="169"/>
      <c r="C69" s="178">
        <f>SUM(C61:D67)</f>
        <v>712.14</v>
      </c>
      <c r="D69" s="178"/>
    </row>
    <row r="70" spans="1:6" s="17" customFormat="1">
      <c r="A70" s="179"/>
      <c r="B70" s="179"/>
      <c r="C70" s="179"/>
      <c r="D70" s="179"/>
    </row>
    <row r="71" spans="1:6" s="17" customFormat="1" ht="16.5" thickBot="1">
      <c r="A71" s="171" t="s">
        <v>126</v>
      </c>
      <c r="B71" s="171"/>
      <c r="C71" s="171"/>
      <c r="D71" s="46"/>
    </row>
    <row r="72" spans="1:6" s="17" customFormat="1" ht="15.75" thickBot="1">
      <c r="A72" s="15">
        <v>2</v>
      </c>
      <c r="B72" s="16" t="s">
        <v>127</v>
      </c>
      <c r="C72" s="16" t="s">
        <v>84</v>
      </c>
      <c r="D72" s="47"/>
    </row>
    <row r="73" spans="1:6" s="17" customFormat="1">
      <c r="A73" s="7" t="s">
        <v>33</v>
      </c>
      <c r="B73" s="5" t="s">
        <v>96</v>
      </c>
      <c r="C73" s="48">
        <f>D43</f>
        <v>318.91000000000003</v>
      </c>
      <c r="D73" s="47"/>
    </row>
    <row r="74" spans="1:6" s="17" customFormat="1">
      <c r="A74" s="7" t="s">
        <v>34</v>
      </c>
      <c r="B74" s="5" t="s">
        <v>128</v>
      </c>
      <c r="C74" s="48">
        <f>D58</f>
        <v>691.81</v>
      </c>
      <c r="D74" s="47"/>
    </row>
    <row r="75" spans="1:6" s="17" customFormat="1" ht="15.75" thickBot="1">
      <c r="A75" s="7" t="s">
        <v>35</v>
      </c>
      <c r="B75" s="5" t="s">
        <v>115</v>
      </c>
      <c r="C75" s="48">
        <f>C69</f>
        <v>712.14</v>
      </c>
      <c r="D75" s="47"/>
    </row>
    <row r="76" spans="1:6" s="17" customFormat="1" ht="15" customHeight="1" thickBot="1">
      <c r="A76" s="168" t="s">
        <v>129</v>
      </c>
      <c r="B76" s="169"/>
      <c r="C76" s="49">
        <f>SUM(C73:C75)</f>
        <v>1722.86</v>
      </c>
      <c r="D76" s="47"/>
    </row>
    <row r="77" spans="1:6" s="17" customFormat="1" ht="15" customHeight="1">
      <c r="A77" s="47"/>
      <c r="B77" s="47"/>
      <c r="C77" s="47"/>
      <c r="D77" s="47"/>
    </row>
    <row r="78" spans="1:6" s="17" customFormat="1" ht="15" customHeight="1" thickBot="1">
      <c r="A78" s="166" t="s">
        <v>130</v>
      </c>
      <c r="B78" s="166"/>
      <c r="C78" s="166"/>
      <c r="D78" s="166"/>
    </row>
    <row r="79" spans="1:6" s="17" customFormat="1" ht="15" customHeight="1" thickBot="1">
      <c r="A79" s="15">
        <v>3</v>
      </c>
      <c r="B79" s="16" t="s">
        <v>131</v>
      </c>
      <c r="C79" s="16" t="s">
        <v>97</v>
      </c>
      <c r="D79" s="39" t="s">
        <v>84</v>
      </c>
    </row>
    <row r="80" spans="1:6" s="17" customFormat="1">
      <c r="A80" s="8" t="s">
        <v>57</v>
      </c>
      <c r="B80" s="40" t="s">
        <v>132</v>
      </c>
      <c r="C80" s="3">
        <f>1.81%</f>
        <v>1.8100000000000002E-2</v>
      </c>
      <c r="D80" s="14">
        <f t="shared" ref="D80:D85" si="0">C80*($D$37)</f>
        <v>28.25</v>
      </c>
    </row>
    <row r="81" spans="1:6" s="17" customFormat="1" ht="15" customHeight="1">
      <c r="A81" s="4" t="s">
        <v>59</v>
      </c>
      <c r="B81" s="5" t="s">
        <v>133</v>
      </c>
      <c r="C81" s="3">
        <f>C80*C56</f>
        <v>1.4E-3</v>
      </c>
      <c r="D81" s="14">
        <f t="shared" si="0"/>
        <v>2.19</v>
      </c>
    </row>
    <row r="82" spans="1:6" s="17" customFormat="1" ht="15" customHeight="1">
      <c r="A82" s="4" t="s">
        <v>62</v>
      </c>
      <c r="B82" s="5" t="s">
        <v>134</v>
      </c>
      <c r="C82" s="3">
        <v>3.0499999999999999E-2</v>
      </c>
      <c r="D82" s="14">
        <f t="shared" si="0"/>
        <v>47.61</v>
      </c>
    </row>
    <row r="83" spans="1:6" s="17" customFormat="1" ht="15" customHeight="1">
      <c r="A83" s="4" t="s">
        <v>65</v>
      </c>
      <c r="B83" s="5" t="s">
        <v>135</v>
      </c>
      <c r="C83" s="3">
        <v>1.9E-3</v>
      </c>
      <c r="D83" s="14">
        <f t="shared" si="0"/>
        <v>2.97</v>
      </c>
    </row>
    <row r="84" spans="1:6" s="17" customFormat="1" ht="15" customHeight="1">
      <c r="A84" s="4" t="s">
        <v>67</v>
      </c>
      <c r="B84" s="5" t="s">
        <v>136</v>
      </c>
      <c r="C84" s="3">
        <f>C57*C83</f>
        <v>6.9999999999999999E-4</v>
      </c>
      <c r="D84" s="14">
        <f t="shared" si="0"/>
        <v>1.0900000000000001</v>
      </c>
    </row>
    <row r="85" spans="1:6" s="17" customFormat="1" ht="15" customHeight="1" thickBot="1">
      <c r="A85" s="35" t="s">
        <v>90</v>
      </c>
      <c r="B85" s="50" t="s">
        <v>137</v>
      </c>
      <c r="C85" s="3">
        <v>9.4999999999999998E-3</v>
      </c>
      <c r="D85" s="14">
        <f t="shared" si="0"/>
        <v>14.83</v>
      </c>
      <c r="F85" s="51"/>
    </row>
    <row r="86" spans="1:6" s="17" customFormat="1" ht="15" customHeight="1">
      <c r="A86" s="180" t="s">
        <v>100</v>
      </c>
      <c r="B86" s="181"/>
      <c r="C86" s="79">
        <f>SUM(C80:C85)</f>
        <v>6.2100000000000002E-2</v>
      </c>
      <c r="D86" s="80">
        <f>SUM(D80:D85)</f>
        <v>96.94</v>
      </c>
    </row>
    <row r="87" spans="1:6" s="17" customFormat="1" ht="47.25" customHeight="1">
      <c r="A87" s="182" t="s">
        <v>138</v>
      </c>
      <c r="B87" s="182"/>
      <c r="C87" s="182"/>
      <c r="D87" s="182"/>
    </row>
    <row r="88" spans="1:6" s="17" customFormat="1" ht="18.75" customHeight="1">
      <c r="A88" s="78"/>
      <c r="B88" s="78"/>
      <c r="C88" s="78"/>
      <c r="D88" s="78"/>
    </row>
    <row r="89" spans="1:6" s="17" customFormat="1" ht="15" customHeight="1">
      <c r="A89" s="166" t="s">
        <v>139</v>
      </c>
      <c r="B89" s="166"/>
      <c r="C89" s="166"/>
      <c r="D89" s="166"/>
    </row>
    <row r="90" spans="1:6" s="17" customFormat="1" ht="15" customHeight="1">
      <c r="A90" s="166" t="s">
        <v>140</v>
      </c>
      <c r="B90" s="166"/>
      <c r="C90" s="166"/>
      <c r="D90" s="166"/>
    </row>
    <row r="91" spans="1:6" s="17" customFormat="1" ht="15" customHeight="1">
      <c r="A91" s="69" t="s">
        <v>41</v>
      </c>
      <c r="B91" s="69" t="s">
        <v>141</v>
      </c>
      <c r="C91" s="69" t="s">
        <v>97</v>
      </c>
      <c r="D91" s="69" t="s">
        <v>84</v>
      </c>
    </row>
    <row r="92" spans="1:6" s="17" customFormat="1">
      <c r="A92" s="7" t="s">
        <v>57</v>
      </c>
      <c r="B92" s="5" t="s">
        <v>142</v>
      </c>
      <c r="C92" s="12">
        <v>9.4999999999999998E-3</v>
      </c>
      <c r="D92" s="71">
        <f t="shared" ref="D92:D97" si="1">C92*($D$37)</f>
        <v>14.83</v>
      </c>
    </row>
    <row r="93" spans="1:6" s="17" customFormat="1">
      <c r="A93" s="7" t="s">
        <v>59</v>
      </c>
      <c r="B93" s="5" t="s">
        <v>143</v>
      </c>
      <c r="C93" s="12">
        <v>4.1700000000000001E-2</v>
      </c>
      <c r="D93" s="71">
        <f t="shared" si="1"/>
        <v>65.09</v>
      </c>
    </row>
    <row r="94" spans="1:6" s="17" customFormat="1">
      <c r="A94" s="7" t="s">
        <v>62</v>
      </c>
      <c r="B94" s="5" t="s">
        <v>144</v>
      </c>
      <c r="C94" s="12">
        <v>1E-3</v>
      </c>
      <c r="D94" s="71">
        <f t="shared" si="1"/>
        <v>1.56</v>
      </c>
    </row>
    <row r="95" spans="1:6" s="17" customFormat="1">
      <c r="A95" s="7" t="s">
        <v>65</v>
      </c>
      <c r="B95" s="5" t="s">
        <v>145</v>
      </c>
      <c r="C95" s="12">
        <v>2.0000000000000001E-4</v>
      </c>
      <c r="D95" s="71">
        <f t="shared" si="1"/>
        <v>0.31</v>
      </c>
    </row>
    <row r="96" spans="1:6" s="17" customFormat="1">
      <c r="A96" s="7" t="s">
        <v>67</v>
      </c>
      <c r="B96" s="5" t="s">
        <v>146</v>
      </c>
      <c r="C96" s="12">
        <v>6.3E-3</v>
      </c>
      <c r="D96" s="71">
        <f t="shared" si="1"/>
        <v>9.83</v>
      </c>
    </row>
    <row r="97" spans="1:4" s="17" customFormat="1">
      <c r="A97" s="183" t="s">
        <v>100</v>
      </c>
      <c r="B97" s="183"/>
      <c r="C97" s="72">
        <f>SUM(C92:C96)</f>
        <v>5.8700000000000002E-2</v>
      </c>
      <c r="D97" s="71">
        <f t="shared" si="1"/>
        <v>91.63</v>
      </c>
    </row>
    <row r="98" spans="1:4" s="17" customFormat="1"/>
    <row r="99" spans="1:4" s="17" customFormat="1" ht="16.5" thickBot="1">
      <c r="A99" s="184" t="s">
        <v>147</v>
      </c>
      <c r="B99" s="184"/>
      <c r="C99" s="184"/>
      <c r="D99" s="184"/>
    </row>
    <row r="100" spans="1:4" s="17" customFormat="1" ht="15.75" thickBot="1">
      <c r="A100" s="15" t="s">
        <v>42</v>
      </c>
      <c r="B100" s="16" t="s">
        <v>148</v>
      </c>
      <c r="C100" s="53" t="s">
        <v>84</v>
      </c>
    </row>
    <row r="101" spans="1:4" s="17" customFormat="1" ht="15.75" thickBot="1">
      <c r="A101" s="8" t="s">
        <v>57</v>
      </c>
      <c r="B101" s="40" t="s">
        <v>149</v>
      </c>
      <c r="C101" s="54"/>
    </row>
    <row r="102" spans="1:4" s="17" customFormat="1" ht="15.75" thickBot="1">
      <c r="A102" s="161" t="s">
        <v>100</v>
      </c>
      <c r="B102" s="162"/>
      <c r="C102" s="55"/>
    </row>
    <row r="103" spans="1:4" s="17" customFormat="1"/>
    <row r="104" spans="1:4" s="17" customFormat="1" ht="15.75" thickBot="1">
      <c r="A104" s="185" t="s">
        <v>150</v>
      </c>
      <c r="B104" s="185"/>
      <c r="C104" s="185"/>
    </row>
    <row r="105" spans="1:4" s="17" customFormat="1" ht="15.75" thickBot="1">
      <c r="A105" s="15">
        <v>4</v>
      </c>
      <c r="B105" s="16" t="s">
        <v>151</v>
      </c>
      <c r="C105" s="53" t="s">
        <v>84</v>
      </c>
    </row>
    <row r="106" spans="1:4" s="17" customFormat="1">
      <c r="A106" s="4" t="s">
        <v>41</v>
      </c>
      <c r="B106" s="40" t="s">
        <v>141</v>
      </c>
      <c r="C106" s="54">
        <f>D97</f>
        <v>91.63</v>
      </c>
    </row>
    <row r="107" spans="1:4" s="17" customFormat="1" ht="15.75" thickBot="1">
      <c r="A107" s="4" t="s">
        <v>42</v>
      </c>
      <c r="B107" s="56" t="s">
        <v>148</v>
      </c>
      <c r="C107" s="54">
        <f>C101</f>
        <v>0</v>
      </c>
    </row>
    <row r="108" spans="1:4" s="17" customFormat="1" ht="15.75" thickBot="1">
      <c r="A108" s="161" t="s">
        <v>100</v>
      </c>
      <c r="B108" s="162"/>
      <c r="C108" s="57">
        <f>SUM(C106:C107)</f>
        <v>91.63</v>
      </c>
    </row>
    <row r="109" spans="1:4" s="17" customFormat="1">
      <c r="A109" s="38"/>
      <c r="D109" s="19"/>
    </row>
    <row r="110" spans="1:4" s="17" customFormat="1" ht="16.5" thickBot="1">
      <c r="A110" s="166" t="s">
        <v>152</v>
      </c>
      <c r="B110" s="166"/>
      <c r="C110" s="166"/>
      <c r="D110" s="166"/>
    </row>
    <row r="111" spans="1:4" s="17" customFormat="1" ht="15.75" thickBot="1">
      <c r="A111" s="15">
        <v>5</v>
      </c>
      <c r="B111" s="163" t="s">
        <v>153</v>
      </c>
      <c r="C111" s="167"/>
      <c r="D111" s="32" t="s">
        <v>84</v>
      </c>
    </row>
    <row r="112" spans="1:4" s="17" customFormat="1">
      <c r="A112" s="8" t="s">
        <v>57</v>
      </c>
      <c r="B112" s="151" t="s">
        <v>154</v>
      </c>
      <c r="C112" s="152"/>
      <c r="D112" s="84">
        <v>0</v>
      </c>
    </row>
    <row r="113" spans="1:4" s="17" customFormat="1">
      <c r="A113" s="4" t="s">
        <v>59</v>
      </c>
      <c r="B113" s="153" t="s">
        <v>155</v>
      </c>
      <c r="C113" s="154"/>
      <c r="D113" s="84">
        <v>0</v>
      </c>
    </row>
    <row r="114" spans="1:4" s="17" customFormat="1">
      <c r="A114" s="4" t="s">
        <v>62</v>
      </c>
      <c r="B114" s="153" t="s">
        <v>156</v>
      </c>
      <c r="C114" s="154"/>
      <c r="D114" s="84">
        <v>0</v>
      </c>
    </row>
    <row r="115" spans="1:4" s="17" customFormat="1" ht="15.75" thickBot="1">
      <c r="A115" s="35" t="s">
        <v>65</v>
      </c>
      <c r="B115" s="155" t="s">
        <v>93</v>
      </c>
      <c r="C115" s="156"/>
      <c r="D115" s="36"/>
    </row>
    <row r="116" spans="1:4" s="17" customFormat="1" ht="15.75" customHeight="1" thickBot="1">
      <c r="A116" s="168" t="s">
        <v>157</v>
      </c>
      <c r="B116" s="169"/>
      <c r="C116" s="167"/>
      <c r="D116" s="37">
        <f>SUM(D112:D115)</f>
        <v>0</v>
      </c>
    </row>
    <row r="117" spans="1:4" s="17" customFormat="1"/>
    <row r="118" spans="1:4" s="17" customFormat="1" ht="16.5" thickBot="1">
      <c r="A118" s="166" t="s">
        <v>158</v>
      </c>
      <c r="B118" s="166"/>
      <c r="C118" s="166"/>
      <c r="D118" s="166"/>
    </row>
    <row r="119" spans="1:4" s="17" customFormat="1" ht="15.75" thickBot="1">
      <c r="A119" s="15">
        <v>5</v>
      </c>
      <c r="B119" s="16" t="s">
        <v>159</v>
      </c>
      <c r="C119" s="52" t="s">
        <v>97</v>
      </c>
      <c r="D119" s="39" t="s">
        <v>84</v>
      </c>
    </row>
    <row r="120" spans="1:4" s="17" customFormat="1">
      <c r="A120" s="8" t="s">
        <v>57</v>
      </c>
      <c r="B120" s="9" t="s">
        <v>160</v>
      </c>
      <c r="C120" s="10">
        <v>0.05</v>
      </c>
      <c r="D120" s="58">
        <f>C120*$D$136</f>
        <v>173.62</v>
      </c>
    </row>
    <row r="121" spans="1:4" s="17" customFormat="1">
      <c r="A121" s="4" t="s">
        <v>59</v>
      </c>
      <c r="B121" s="11" t="s">
        <v>161</v>
      </c>
      <c r="C121" s="10">
        <v>0.1</v>
      </c>
      <c r="D121" s="58">
        <f>C121*(D120+$D$136)</f>
        <v>364.61</v>
      </c>
    </row>
    <row r="122" spans="1:4" s="17" customFormat="1">
      <c r="A122" s="4" t="s">
        <v>62</v>
      </c>
      <c r="B122" s="5" t="s">
        <v>162</v>
      </c>
      <c r="C122" s="59">
        <f>C123</f>
        <v>8.6499999999999994E-2</v>
      </c>
      <c r="D122" s="60"/>
    </row>
    <row r="123" spans="1:4" s="17" customFormat="1">
      <c r="A123" s="4" t="s">
        <v>163</v>
      </c>
      <c r="B123" s="5" t="s">
        <v>164</v>
      </c>
      <c r="C123" s="61">
        <f>SUM(C124:C126)</f>
        <v>8.6499999999999994E-2</v>
      </c>
      <c r="D123" s="60"/>
    </row>
    <row r="124" spans="1:4" s="17" customFormat="1">
      <c r="A124" s="4" t="s">
        <v>165</v>
      </c>
      <c r="B124" s="5" t="s">
        <v>166</v>
      </c>
      <c r="C124" s="61">
        <v>6.4999999999999997E-3</v>
      </c>
      <c r="D124" s="60">
        <f>(D136+D120+D121)/(1-C122)*C124</f>
        <v>28.54</v>
      </c>
    </row>
    <row r="125" spans="1:4" s="17" customFormat="1">
      <c r="A125" s="4" t="s">
        <v>167</v>
      </c>
      <c r="B125" s="5" t="s">
        <v>168</v>
      </c>
      <c r="C125" s="61">
        <v>0.03</v>
      </c>
      <c r="D125" s="60">
        <f>(D136+D120+D121)/(1-C122)*C125</f>
        <v>131.71</v>
      </c>
    </row>
    <row r="126" spans="1:4" s="17" customFormat="1" ht="15.75" thickBot="1">
      <c r="A126" s="4" t="s">
        <v>169</v>
      </c>
      <c r="B126" s="43" t="s">
        <v>170</v>
      </c>
      <c r="C126" s="61">
        <v>0.05</v>
      </c>
      <c r="D126" s="60">
        <f>(D136+D120+D121)/(1-C122)*C126</f>
        <v>219.52</v>
      </c>
    </row>
    <row r="127" spans="1:4" s="17" customFormat="1" ht="15.75" thickBot="1">
      <c r="A127" s="161" t="s">
        <v>100</v>
      </c>
      <c r="B127" s="162"/>
      <c r="C127" s="162"/>
      <c r="D127" s="62">
        <f>SUM(D120:D126)</f>
        <v>918</v>
      </c>
    </row>
    <row r="128" spans="1:4" s="17" customFormat="1" ht="15.75" customHeight="1">
      <c r="A128" s="38"/>
      <c r="D128" s="19"/>
    </row>
    <row r="129" spans="1:8" s="17" customFormat="1" ht="16.5" thickBot="1">
      <c r="A129" s="186" t="s">
        <v>171</v>
      </c>
      <c r="B129" s="186"/>
      <c r="C129" s="186"/>
      <c r="D129" s="186"/>
    </row>
    <row r="130" spans="1:8" s="17" customFormat="1" ht="15.75" customHeight="1" thickBot="1">
      <c r="A130" s="168" t="s">
        <v>172</v>
      </c>
      <c r="B130" s="169"/>
      <c r="C130" s="167"/>
      <c r="D130" s="39" t="s">
        <v>173</v>
      </c>
    </row>
    <row r="131" spans="1:8" s="17" customFormat="1">
      <c r="A131" s="8" t="s">
        <v>57</v>
      </c>
      <c r="B131" s="151" t="s">
        <v>174</v>
      </c>
      <c r="C131" s="152"/>
      <c r="D131" s="63">
        <f>D37</f>
        <v>1561</v>
      </c>
    </row>
    <row r="132" spans="1:8" s="17" customFormat="1">
      <c r="A132" s="4" t="s">
        <v>59</v>
      </c>
      <c r="B132" s="153" t="s">
        <v>175</v>
      </c>
      <c r="C132" s="154"/>
      <c r="D132" s="64">
        <f>C76</f>
        <v>1722.86</v>
      </c>
    </row>
    <row r="133" spans="1:8" s="17" customFormat="1">
      <c r="A133" s="4" t="s">
        <v>62</v>
      </c>
      <c r="B133" s="153" t="s">
        <v>176</v>
      </c>
      <c r="C133" s="154"/>
      <c r="D133" s="64">
        <f>D86</f>
        <v>96.94</v>
      </c>
    </row>
    <row r="134" spans="1:8" s="17" customFormat="1" ht="15" customHeight="1">
      <c r="A134" s="4" t="s">
        <v>65</v>
      </c>
      <c r="B134" s="65" t="s">
        <v>177</v>
      </c>
      <c r="C134" s="66"/>
      <c r="D134" s="64">
        <f>C108</f>
        <v>91.63</v>
      </c>
    </row>
    <row r="135" spans="1:8" s="17" customFormat="1">
      <c r="A135" s="4" t="s">
        <v>67</v>
      </c>
      <c r="B135" s="153" t="s">
        <v>178</v>
      </c>
      <c r="C135" s="154"/>
      <c r="D135" s="64">
        <f>D116</f>
        <v>0</v>
      </c>
    </row>
    <row r="136" spans="1:8" s="17" customFormat="1" ht="15" customHeight="1">
      <c r="A136" s="188" t="s">
        <v>179</v>
      </c>
      <c r="B136" s="189"/>
      <c r="C136" s="190"/>
      <c r="D136" s="64">
        <f>SUM(D131:D135)</f>
        <v>3472.43</v>
      </c>
    </row>
    <row r="137" spans="1:8" s="17" customFormat="1" ht="15.75" customHeight="1">
      <c r="A137" s="35" t="s">
        <v>90</v>
      </c>
      <c r="B137" s="191" t="s">
        <v>180</v>
      </c>
      <c r="C137" s="192"/>
      <c r="D137" s="67">
        <f>D127</f>
        <v>918</v>
      </c>
    </row>
    <row r="138" spans="1:8" s="17" customFormat="1" ht="15" customHeight="1">
      <c r="A138" s="183" t="s">
        <v>181</v>
      </c>
      <c r="B138" s="183"/>
      <c r="C138" s="183"/>
      <c r="D138" s="68">
        <f>SUM(D136:D137)</f>
        <v>4390.43</v>
      </c>
    </row>
    <row r="140" spans="1:8">
      <c r="A140" s="202" t="s">
        <v>182</v>
      </c>
      <c r="B140" s="202"/>
      <c r="C140" s="202"/>
      <c r="D140" s="202"/>
      <c r="E140" s="202"/>
      <c r="F140" s="202"/>
      <c r="G140" s="202"/>
    </row>
    <row r="141" spans="1:8">
      <c r="A141" s="74"/>
      <c r="B141" s="194" t="s">
        <v>183</v>
      </c>
      <c r="C141" s="194"/>
      <c r="D141" s="194"/>
      <c r="E141" s="194"/>
      <c r="F141" s="194"/>
      <c r="G141" s="74" t="s">
        <v>84</v>
      </c>
    </row>
    <row r="142" spans="1:8">
      <c r="A142" s="73" t="s">
        <v>57</v>
      </c>
      <c r="B142" s="195" t="s">
        <v>184</v>
      </c>
      <c r="C142" s="195"/>
      <c r="D142" s="195"/>
      <c r="E142" s="195"/>
      <c r="F142" s="195"/>
      <c r="G142" s="75">
        <f>SUM(D136:D137)</f>
        <v>4390.43</v>
      </c>
      <c r="H142" s="86">
        <f>G142*2</f>
        <v>8780.86</v>
      </c>
    </row>
    <row r="143" spans="1:8">
      <c r="A143" s="73" t="s">
        <v>59</v>
      </c>
      <c r="B143" s="196" t="s">
        <v>185</v>
      </c>
      <c r="C143" s="197"/>
      <c r="D143" s="197"/>
      <c r="E143" s="197"/>
      <c r="F143" s="198"/>
      <c r="G143" s="75">
        <f>G142/22</f>
        <v>199.57</v>
      </c>
    </row>
    <row r="144" spans="1:8">
      <c r="A144" s="73" t="s">
        <v>62</v>
      </c>
      <c r="B144" s="195" t="s">
        <v>186</v>
      </c>
      <c r="C144" s="195"/>
      <c r="D144" s="195"/>
      <c r="E144" s="76">
        <v>3</v>
      </c>
      <c r="F144" s="77" t="s">
        <v>187</v>
      </c>
      <c r="G144" s="75">
        <f>(G142*E144)</f>
        <v>13171.29</v>
      </c>
    </row>
    <row r="145" spans="1:7">
      <c r="A145" s="73" t="s">
        <v>65</v>
      </c>
      <c r="B145" s="199" t="s">
        <v>188</v>
      </c>
      <c r="C145" s="199"/>
      <c r="D145" s="199"/>
      <c r="E145" s="76">
        <v>12</v>
      </c>
      <c r="F145" s="77" t="s">
        <v>189</v>
      </c>
      <c r="G145" s="75">
        <f>G144*12</f>
        <v>158055.48000000001</v>
      </c>
    </row>
    <row r="146" spans="1:7">
      <c r="A146" s="187" t="s">
        <v>190</v>
      </c>
      <c r="B146" s="187"/>
      <c r="C146" s="187"/>
      <c r="D146" s="187"/>
      <c r="E146" s="187"/>
      <c r="F146" s="187"/>
      <c r="G146" s="187"/>
    </row>
  </sheetData>
  <mergeCells count="84">
    <mergeCell ref="A146:G146"/>
    <mergeCell ref="B133:C133"/>
    <mergeCell ref="B135:C135"/>
    <mergeCell ref="A136:C136"/>
    <mergeCell ref="B137:C137"/>
    <mergeCell ref="A138:C138"/>
    <mergeCell ref="A140:G140"/>
    <mergeCell ref="B141:F141"/>
    <mergeCell ref="B142:F142"/>
    <mergeCell ref="B143:F143"/>
    <mergeCell ref="B144:D144"/>
    <mergeCell ref="B145:D145"/>
    <mergeCell ref="B132:C132"/>
    <mergeCell ref="B111:C111"/>
    <mergeCell ref="B112:C112"/>
    <mergeCell ref="B113:C113"/>
    <mergeCell ref="B114:C114"/>
    <mergeCell ref="B115:C115"/>
    <mergeCell ref="A116:C116"/>
    <mergeCell ref="A118:D118"/>
    <mergeCell ref="A127:C127"/>
    <mergeCell ref="A129:D129"/>
    <mergeCell ref="A130:C130"/>
    <mergeCell ref="B131:C131"/>
    <mergeCell ref="A110:D110"/>
    <mergeCell ref="A76:B76"/>
    <mergeCell ref="A78:D78"/>
    <mergeCell ref="A86:B86"/>
    <mergeCell ref="A87:D87"/>
    <mergeCell ref="A89:D89"/>
    <mergeCell ref="A90:D90"/>
    <mergeCell ref="A97:B97"/>
    <mergeCell ref="A99:D99"/>
    <mergeCell ref="A102:B102"/>
    <mergeCell ref="A104:C104"/>
    <mergeCell ref="A108:B108"/>
    <mergeCell ref="A71:C71"/>
    <mergeCell ref="C60:D60"/>
    <mergeCell ref="C61:D61"/>
    <mergeCell ref="C62:D62"/>
    <mergeCell ref="C63:D63"/>
    <mergeCell ref="C64:D64"/>
    <mergeCell ref="C65:D65"/>
    <mergeCell ref="C66:D66"/>
    <mergeCell ref="C67:D67"/>
    <mergeCell ref="A69:B69"/>
    <mergeCell ref="C69:D69"/>
    <mergeCell ref="A70:D70"/>
    <mergeCell ref="A59:D59"/>
    <mergeCell ref="B32:C32"/>
    <mergeCell ref="B33:C33"/>
    <mergeCell ref="B34:C34"/>
    <mergeCell ref="B35:C35"/>
    <mergeCell ref="B36:C36"/>
    <mergeCell ref="A37:C37"/>
    <mergeCell ref="A39:D39"/>
    <mergeCell ref="A43:B43"/>
    <mergeCell ref="A45:C45"/>
    <mergeCell ref="A47:D47"/>
    <mergeCell ref="A57:B57"/>
    <mergeCell ref="B31:C31"/>
    <mergeCell ref="A18:B18"/>
    <mergeCell ref="A19:B19"/>
    <mergeCell ref="A21:D21"/>
    <mergeCell ref="B22:C22"/>
    <mergeCell ref="B23:C23"/>
    <mergeCell ref="B24:C24"/>
    <mergeCell ref="B25:C25"/>
    <mergeCell ref="B26:C26"/>
    <mergeCell ref="A28:D28"/>
    <mergeCell ref="B29:C29"/>
    <mergeCell ref="B30:C30"/>
    <mergeCell ref="A17:D17"/>
    <mergeCell ref="A1:D2"/>
    <mergeCell ref="A3:D4"/>
    <mergeCell ref="B6:D6"/>
    <mergeCell ref="B7:D7"/>
    <mergeCell ref="B8:D8"/>
    <mergeCell ref="A10:D10"/>
    <mergeCell ref="B11:C11"/>
    <mergeCell ref="B12:C12"/>
    <mergeCell ref="B13:C13"/>
    <mergeCell ref="B14:C14"/>
    <mergeCell ref="B15:C15"/>
  </mergeCells>
  <pageMargins left="0.511811024" right="0.511811024" top="0.78740157499999996" bottom="0.78740157499999996" header="0.31496062000000002" footer="0.31496062000000002"/>
  <pageSetup paperSize="9" scale="54" orientation="portrait" r:id="rId1"/>
  <rowBreaks count="1" manualBreakCount="1">
    <brk id="68" max="3" man="1"/>
  </rowBreaks>
  <colBreaks count="1" manualBreakCount="1">
    <brk id="4" max="1048575" man="1"/>
  </colBreaks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2C173-E152-4760-993E-02CA5D1343B6}">
  <sheetPr>
    <tabColor rgb="FF00B050"/>
  </sheetPr>
  <dimension ref="A1:H146"/>
  <sheetViews>
    <sheetView showGridLines="0" view="pageBreakPreview" topLeftCell="A48" zoomScale="115" zoomScaleNormal="115" zoomScaleSheetLayoutView="115" workbookViewId="0">
      <selection activeCell="C64" sqref="C64:D64"/>
    </sheetView>
  </sheetViews>
  <sheetFormatPr defaultRowHeight="15"/>
  <cols>
    <col min="1" max="1" width="14.5703125" style="1" bestFit="1" customWidth="1"/>
    <col min="2" max="2" width="59" bestFit="1" customWidth="1"/>
    <col min="3" max="3" width="20" bestFit="1" customWidth="1"/>
    <col min="4" max="4" width="34.7109375" style="1" bestFit="1" customWidth="1"/>
    <col min="6" max="6" width="15.85546875" customWidth="1"/>
    <col min="7" max="7" width="16.140625" customWidth="1"/>
    <col min="8" max="8" width="14.7109375" customWidth="1"/>
  </cols>
  <sheetData>
    <row r="1" spans="1:4" s="17" customFormat="1" ht="27" customHeight="1">
      <c r="A1" s="137" t="s">
        <v>50</v>
      </c>
      <c r="B1" s="138"/>
      <c r="C1" s="138"/>
      <c r="D1" s="138"/>
    </row>
    <row r="2" spans="1:4" s="17" customFormat="1" ht="24" customHeight="1" thickBot="1">
      <c r="A2" s="139"/>
      <c r="B2" s="139"/>
      <c r="C2" s="139"/>
      <c r="D2" s="139"/>
    </row>
    <row r="3" spans="1:4" s="17" customFormat="1" ht="15" customHeight="1">
      <c r="A3" s="140" t="s">
        <v>51</v>
      </c>
      <c r="B3" s="141"/>
      <c r="C3" s="141"/>
      <c r="D3" s="141"/>
    </row>
    <row r="4" spans="1:4" s="17" customFormat="1" ht="15.75" customHeight="1" thickBot="1">
      <c r="A4" s="142"/>
      <c r="B4" s="143"/>
      <c r="C4" s="143"/>
      <c r="D4" s="143"/>
    </row>
    <row r="5" spans="1:4" s="17" customFormat="1" ht="15.75" thickBot="1">
      <c r="A5" s="18"/>
      <c r="D5" s="19"/>
    </row>
    <row r="6" spans="1:4" s="17" customFormat="1">
      <c r="A6" s="20" t="s">
        <v>52</v>
      </c>
      <c r="B6" s="144" t="s">
        <v>53</v>
      </c>
      <c r="C6" s="144"/>
      <c r="D6" s="144"/>
    </row>
    <row r="7" spans="1:4" s="17" customFormat="1">
      <c r="A7" s="21" t="s">
        <v>54</v>
      </c>
      <c r="B7" s="145"/>
      <c r="C7" s="146"/>
      <c r="D7" s="146"/>
    </row>
    <row r="8" spans="1:4" s="17" customFormat="1" ht="15.75" thickBot="1">
      <c r="A8" s="22" t="s">
        <v>55</v>
      </c>
      <c r="B8" s="147"/>
      <c r="C8" s="147"/>
      <c r="D8" s="147"/>
    </row>
    <row r="9" spans="1:4" s="17" customFormat="1" ht="15.75" thickBot="1">
      <c r="A9" s="23"/>
      <c r="B9" s="23"/>
      <c r="C9" s="23"/>
      <c r="D9" s="19"/>
    </row>
    <row r="10" spans="1:4" s="17" customFormat="1" ht="15.75" thickBot="1">
      <c r="A10" s="148" t="s">
        <v>56</v>
      </c>
      <c r="B10" s="149"/>
      <c r="C10" s="149"/>
      <c r="D10" s="150"/>
    </row>
    <row r="11" spans="1:4" s="17" customFormat="1">
      <c r="A11" s="8" t="s">
        <v>57</v>
      </c>
      <c r="B11" s="151" t="s">
        <v>58</v>
      </c>
      <c r="C11" s="152"/>
      <c r="D11" s="9"/>
    </row>
    <row r="12" spans="1:4" s="17" customFormat="1">
      <c r="A12" s="4" t="s">
        <v>59</v>
      </c>
      <c r="B12" s="153" t="s">
        <v>60</v>
      </c>
      <c r="C12" s="154"/>
      <c r="D12" s="24" t="s">
        <v>214</v>
      </c>
    </row>
    <row r="13" spans="1:4" s="17" customFormat="1">
      <c r="A13" s="4" t="s">
        <v>62</v>
      </c>
      <c r="B13" s="153" t="s">
        <v>205</v>
      </c>
      <c r="C13" s="154"/>
      <c r="D13" s="70" t="s">
        <v>215</v>
      </c>
    </row>
    <row r="14" spans="1:4" s="17" customFormat="1" ht="15" customHeight="1">
      <c r="A14" s="4" t="s">
        <v>65</v>
      </c>
      <c r="B14" s="153" t="s">
        <v>66</v>
      </c>
      <c r="C14" s="154"/>
      <c r="D14" s="24" t="s">
        <v>216</v>
      </c>
    </row>
    <row r="15" spans="1:4" s="17" customFormat="1" ht="15.75" thickBot="1">
      <c r="A15" s="25" t="s">
        <v>67</v>
      </c>
      <c r="B15" s="155" t="s">
        <v>68</v>
      </c>
      <c r="C15" s="156"/>
      <c r="D15" s="26">
        <v>12</v>
      </c>
    </row>
    <row r="16" spans="1:4" s="17" customFormat="1" ht="15.75" thickBot="1">
      <c r="A16" s="23"/>
      <c r="B16" s="23"/>
      <c r="C16" s="23"/>
      <c r="D16" s="19"/>
    </row>
    <row r="17" spans="1:6" s="17" customFormat="1" ht="15.75" thickBot="1">
      <c r="A17" s="135" t="s">
        <v>69</v>
      </c>
      <c r="B17" s="136"/>
      <c r="C17" s="136"/>
      <c r="D17" s="136"/>
    </row>
    <row r="18" spans="1:6" s="17" customFormat="1">
      <c r="A18" s="157" t="s">
        <v>16</v>
      </c>
      <c r="B18" s="158"/>
      <c r="C18" s="27" t="s">
        <v>3</v>
      </c>
      <c r="D18" s="28" t="s">
        <v>70</v>
      </c>
    </row>
    <row r="19" spans="1:6" s="17" customFormat="1" ht="15.75" customHeight="1" thickBot="1">
      <c r="A19" s="159" t="s">
        <v>207</v>
      </c>
      <c r="B19" s="160"/>
      <c r="C19" s="29" t="s">
        <v>72</v>
      </c>
      <c r="D19" s="26">
        <v>3</v>
      </c>
    </row>
    <row r="20" spans="1:6" s="17" customFormat="1" ht="15.75" thickBot="1">
      <c r="A20" s="19"/>
      <c r="D20" s="19"/>
    </row>
    <row r="21" spans="1:6" s="17" customFormat="1" ht="15.75" customHeight="1" thickBot="1">
      <c r="A21" s="161" t="s">
        <v>73</v>
      </c>
      <c r="B21" s="162"/>
      <c r="C21" s="162"/>
      <c r="D21" s="163"/>
    </row>
    <row r="22" spans="1:6" s="17" customFormat="1" ht="30">
      <c r="A22" s="8">
        <v>1</v>
      </c>
      <c r="B22" s="151" t="s">
        <v>74</v>
      </c>
      <c r="C22" s="152"/>
      <c r="D22" s="30" t="s">
        <v>208</v>
      </c>
    </row>
    <row r="23" spans="1:6" s="17" customFormat="1">
      <c r="A23" s="4">
        <v>2</v>
      </c>
      <c r="B23" s="200" t="s">
        <v>209</v>
      </c>
      <c r="C23" s="201"/>
      <c r="D23" s="87">
        <f>'[1]Assistente Adm I'!$D$6</f>
        <v>1988</v>
      </c>
    </row>
    <row r="24" spans="1:6" s="17" customFormat="1">
      <c r="A24" s="4">
        <v>3</v>
      </c>
      <c r="B24" s="164" t="s">
        <v>77</v>
      </c>
      <c r="C24" s="165"/>
      <c r="D24" s="24" t="str">
        <f>A19</f>
        <v>APOIO ADMINISTRATIVO</v>
      </c>
    </row>
    <row r="25" spans="1:6" s="17" customFormat="1">
      <c r="A25" s="4">
        <v>4</v>
      </c>
      <c r="B25" s="153" t="s">
        <v>78</v>
      </c>
      <c r="C25" s="154"/>
      <c r="D25" s="31" t="s">
        <v>194</v>
      </c>
    </row>
    <row r="26" spans="1:6" s="17" customFormat="1" ht="15.75" thickBot="1">
      <c r="A26" s="25">
        <v>5</v>
      </c>
      <c r="B26" s="155" t="s">
        <v>210</v>
      </c>
      <c r="C26" s="156"/>
      <c r="D26" s="24">
        <v>3</v>
      </c>
    </row>
    <row r="27" spans="1:6" s="17" customFormat="1">
      <c r="A27" s="23"/>
      <c r="D27" s="19"/>
    </row>
    <row r="28" spans="1:6" s="17" customFormat="1" ht="16.5" thickBot="1">
      <c r="A28" s="166" t="s">
        <v>81</v>
      </c>
      <c r="B28" s="166"/>
      <c r="C28" s="166"/>
      <c r="D28" s="166"/>
    </row>
    <row r="29" spans="1:6" s="17" customFormat="1" ht="15.75" thickBot="1">
      <c r="A29" s="15" t="s">
        <v>82</v>
      </c>
      <c r="B29" s="163" t="s">
        <v>83</v>
      </c>
      <c r="C29" s="167"/>
      <c r="D29" s="32" t="s">
        <v>84</v>
      </c>
    </row>
    <row r="30" spans="1:6" s="17" customFormat="1">
      <c r="A30" s="8" t="s">
        <v>57</v>
      </c>
      <c r="B30" s="151" t="s">
        <v>85</v>
      </c>
      <c r="C30" s="152"/>
      <c r="D30" s="85">
        <f>D23</f>
        <v>1988</v>
      </c>
    </row>
    <row r="31" spans="1:6" s="17" customFormat="1">
      <c r="A31" s="4" t="s">
        <v>59</v>
      </c>
      <c r="B31" s="153" t="s">
        <v>86</v>
      </c>
      <c r="C31" s="154"/>
      <c r="D31" s="33"/>
    </row>
    <row r="32" spans="1:6" s="17" customFormat="1">
      <c r="A32" s="4" t="s">
        <v>62</v>
      </c>
      <c r="B32" s="153" t="s">
        <v>87</v>
      </c>
      <c r="C32" s="154"/>
      <c r="D32" s="33"/>
      <c r="F32" s="34"/>
    </row>
    <row r="33" spans="1:4" s="17" customFormat="1">
      <c r="A33" s="4" t="s">
        <v>65</v>
      </c>
      <c r="B33" s="153" t="s">
        <v>88</v>
      </c>
      <c r="C33" s="154"/>
      <c r="D33" s="33"/>
    </row>
    <row r="34" spans="1:4" s="17" customFormat="1">
      <c r="A34" s="4" t="s">
        <v>67</v>
      </c>
      <c r="B34" s="153" t="s">
        <v>89</v>
      </c>
      <c r="C34" s="154"/>
      <c r="D34" s="33"/>
    </row>
    <row r="35" spans="1:4" s="17" customFormat="1" ht="15.75" customHeight="1">
      <c r="A35" s="4" t="s">
        <v>90</v>
      </c>
      <c r="B35" s="164" t="s">
        <v>91</v>
      </c>
      <c r="C35" s="165"/>
      <c r="D35" s="33"/>
    </row>
    <row r="36" spans="1:4" s="17" customFormat="1" ht="15.75" thickBot="1">
      <c r="A36" s="35" t="s">
        <v>92</v>
      </c>
      <c r="B36" s="155" t="s">
        <v>93</v>
      </c>
      <c r="C36" s="156"/>
      <c r="D36" s="36"/>
    </row>
    <row r="37" spans="1:4" s="17" customFormat="1" ht="15.75" customHeight="1" thickBot="1">
      <c r="A37" s="168" t="s">
        <v>94</v>
      </c>
      <c r="B37" s="169"/>
      <c r="C37" s="167"/>
      <c r="D37" s="37">
        <f>SUM(D30:D36)</f>
        <v>1988</v>
      </c>
    </row>
    <row r="38" spans="1:4" s="17" customFormat="1">
      <c r="A38" s="38"/>
      <c r="D38" s="19"/>
    </row>
    <row r="39" spans="1:4" s="17" customFormat="1" ht="16.5" thickBot="1">
      <c r="A39" s="166" t="s">
        <v>95</v>
      </c>
      <c r="B39" s="166"/>
      <c r="C39" s="166"/>
      <c r="D39" s="166"/>
    </row>
    <row r="40" spans="1:4" s="17" customFormat="1" ht="15.75" thickBot="1">
      <c r="A40" s="15" t="s">
        <v>33</v>
      </c>
      <c r="B40" s="16" t="s">
        <v>96</v>
      </c>
      <c r="C40" s="16" t="s">
        <v>97</v>
      </c>
      <c r="D40" s="39" t="s">
        <v>84</v>
      </c>
    </row>
    <row r="41" spans="1:4" s="17" customFormat="1">
      <c r="A41" s="8" t="s">
        <v>57</v>
      </c>
      <c r="B41" s="40" t="s">
        <v>98</v>
      </c>
      <c r="C41" s="2">
        <f>1/12</f>
        <v>8.3299999999999999E-2</v>
      </c>
      <c r="D41" s="14">
        <f>C41*D37</f>
        <v>165.6</v>
      </c>
    </row>
    <row r="42" spans="1:4" s="17" customFormat="1" ht="15.75" thickBot="1">
      <c r="A42" s="8" t="s">
        <v>59</v>
      </c>
      <c r="B42" s="40" t="s">
        <v>99</v>
      </c>
      <c r="C42" s="2">
        <v>0.121</v>
      </c>
      <c r="D42" s="14">
        <f>D37*C42</f>
        <v>240.55</v>
      </c>
    </row>
    <row r="43" spans="1:4" s="17" customFormat="1" ht="15.75" thickBot="1">
      <c r="A43" s="161" t="s">
        <v>100</v>
      </c>
      <c r="B43" s="162"/>
      <c r="C43" s="41">
        <f>SUM(C41:C42)</f>
        <v>0.20430000000000001</v>
      </c>
      <c r="D43" s="13">
        <f>SUM(D41:D42)</f>
        <v>406.15</v>
      </c>
    </row>
    <row r="44" spans="1:4" s="17" customFormat="1">
      <c r="A44" s="38"/>
      <c r="D44" s="19"/>
    </row>
    <row r="45" spans="1:4" s="17" customFormat="1">
      <c r="A45" s="170" t="s">
        <v>101</v>
      </c>
      <c r="B45" s="170"/>
      <c r="C45" s="170"/>
      <c r="D45" s="42">
        <f>D37+D43</f>
        <v>2394.15</v>
      </c>
    </row>
    <row r="46" spans="1:4" s="17" customFormat="1">
      <c r="A46" s="38"/>
      <c r="D46" s="19"/>
    </row>
    <row r="47" spans="1:4" s="17" customFormat="1" ht="16.5" thickBot="1">
      <c r="A47" s="166" t="s">
        <v>102</v>
      </c>
      <c r="B47" s="166"/>
      <c r="C47" s="166"/>
      <c r="D47" s="166"/>
    </row>
    <row r="48" spans="1:4" s="17" customFormat="1" ht="15.75" thickBot="1">
      <c r="A48" s="15" t="s">
        <v>34</v>
      </c>
      <c r="B48" s="16" t="s">
        <v>103</v>
      </c>
      <c r="C48" s="16" t="s">
        <v>97</v>
      </c>
      <c r="D48" s="90" t="s">
        <v>84</v>
      </c>
    </row>
    <row r="49" spans="1:4" s="17" customFormat="1">
      <c r="A49" s="8" t="s">
        <v>57</v>
      </c>
      <c r="B49" s="40" t="s">
        <v>104</v>
      </c>
      <c r="C49" s="2">
        <v>0.2</v>
      </c>
      <c r="D49" s="89" t="s">
        <v>105</v>
      </c>
    </row>
    <row r="50" spans="1:4" s="17" customFormat="1">
      <c r="A50" s="8" t="s">
        <v>59</v>
      </c>
      <c r="B50" s="43" t="s">
        <v>106</v>
      </c>
      <c r="C50" s="2">
        <v>2.5000000000000001E-2</v>
      </c>
      <c r="D50" s="89">
        <f>C49*(D37+D43)</f>
        <v>478.83</v>
      </c>
    </row>
    <row r="51" spans="1:4" s="17" customFormat="1">
      <c r="A51" s="8" t="s">
        <v>62</v>
      </c>
      <c r="B51" s="5" t="s">
        <v>107</v>
      </c>
      <c r="C51" s="2">
        <v>0.03</v>
      </c>
      <c r="D51" s="89">
        <f>C50*(D$37+D43)</f>
        <v>59.85</v>
      </c>
    </row>
    <row r="52" spans="1:4" s="17" customFormat="1">
      <c r="A52" s="4" t="s">
        <v>65</v>
      </c>
      <c r="B52" s="5" t="s">
        <v>108</v>
      </c>
      <c r="C52" s="2">
        <v>1.4999999999999999E-2</v>
      </c>
      <c r="D52" s="89">
        <f>C51*(D$37+D43)</f>
        <v>71.819999999999993</v>
      </c>
    </row>
    <row r="53" spans="1:4" s="17" customFormat="1">
      <c r="A53" s="4" t="s">
        <v>67</v>
      </c>
      <c r="B53" s="5" t="s">
        <v>109</v>
      </c>
      <c r="C53" s="2">
        <v>0.01</v>
      </c>
      <c r="D53" s="89">
        <f>C52*(D$37+D43)</f>
        <v>35.909999999999997</v>
      </c>
    </row>
    <row r="54" spans="1:4" s="17" customFormat="1">
      <c r="A54" s="4" t="s">
        <v>90</v>
      </c>
      <c r="B54" s="44" t="s">
        <v>110</v>
      </c>
      <c r="C54" s="2">
        <v>6.0000000000000001E-3</v>
      </c>
      <c r="D54" s="89">
        <f>C53*(D43+D$37)</f>
        <v>23.94</v>
      </c>
    </row>
    <row r="55" spans="1:4" s="17" customFormat="1">
      <c r="A55" s="4" t="s">
        <v>92</v>
      </c>
      <c r="B55" s="5" t="s">
        <v>111</v>
      </c>
      <c r="C55" s="2">
        <v>2E-3</v>
      </c>
      <c r="D55" s="89">
        <f>C54*(D$37+D43)</f>
        <v>14.36</v>
      </c>
    </row>
    <row r="56" spans="1:4" s="17" customFormat="1" ht="15.75" thickBot="1">
      <c r="A56" s="4" t="s">
        <v>112</v>
      </c>
      <c r="B56" s="5" t="s">
        <v>113</v>
      </c>
      <c r="C56" s="2">
        <v>0.08</v>
      </c>
      <c r="D56" s="89">
        <f>C55*(D$37+D43)</f>
        <v>4.79</v>
      </c>
    </row>
    <row r="57" spans="1:4" s="17" customFormat="1" ht="15.75" thickBot="1">
      <c r="A57" s="161" t="s">
        <v>100</v>
      </c>
      <c r="B57" s="162"/>
      <c r="C57" s="41">
        <f>SUM(C49:C56)</f>
        <v>0.36799999999999999</v>
      </c>
      <c r="D57" s="89">
        <f>C56*(D$37+D43)</f>
        <v>191.53</v>
      </c>
    </row>
    <row r="58" spans="1:4" s="17" customFormat="1">
      <c r="A58" s="38"/>
      <c r="D58" s="91">
        <f>SUM(D50:D57)</f>
        <v>881.03</v>
      </c>
    </row>
    <row r="59" spans="1:4" s="17" customFormat="1" ht="16.5" thickBot="1">
      <c r="A59" s="166" t="s">
        <v>114</v>
      </c>
      <c r="B59" s="166"/>
      <c r="C59" s="166"/>
      <c r="D59" s="166"/>
    </row>
    <row r="60" spans="1:4" s="17" customFormat="1" ht="15.75" thickBot="1">
      <c r="A60" s="15" t="s">
        <v>35</v>
      </c>
      <c r="B60" s="16" t="s">
        <v>115</v>
      </c>
      <c r="C60" s="163" t="s">
        <v>84</v>
      </c>
      <c r="D60" s="169"/>
    </row>
    <row r="61" spans="1:4" s="17" customFormat="1">
      <c r="A61" s="8" t="s">
        <v>57</v>
      </c>
      <c r="B61" s="40" t="s">
        <v>116</v>
      </c>
      <c r="C61" s="172">
        <v>252</v>
      </c>
      <c r="D61" s="173"/>
    </row>
    <row r="62" spans="1:4" s="17" customFormat="1">
      <c r="A62" s="4" t="s">
        <v>117</v>
      </c>
      <c r="B62" s="5" t="s">
        <v>118</v>
      </c>
      <c r="C62" s="174">
        <f>IF((6%*D30)&gt;C61,-C61,-(6%*D30))</f>
        <v>-119.28</v>
      </c>
      <c r="D62" s="175"/>
    </row>
    <row r="63" spans="1:4" s="17" customFormat="1">
      <c r="A63" s="4" t="s">
        <v>59</v>
      </c>
      <c r="B63" s="5" t="s">
        <v>119</v>
      </c>
      <c r="C63" s="174">
        <f>'[1]Assistente Adm I'!$G$6</f>
        <v>805</v>
      </c>
      <c r="D63" s="175"/>
    </row>
    <row r="64" spans="1:4" s="17" customFormat="1">
      <c r="A64" s="4" t="s">
        <v>120</v>
      </c>
      <c r="B64" s="5" t="s">
        <v>121</v>
      </c>
      <c r="C64" s="174">
        <v>0</v>
      </c>
      <c r="D64" s="175"/>
    </row>
    <row r="65" spans="1:6" s="17" customFormat="1">
      <c r="A65" s="4" t="s">
        <v>62</v>
      </c>
      <c r="B65" s="6" t="s">
        <v>211</v>
      </c>
      <c r="C65" s="176"/>
      <c r="D65" s="177"/>
    </row>
    <row r="66" spans="1:6" s="17" customFormat="1">
      <c r="A66" s="4" t="s">
        <v>65</v>
      </c>
      <c r="B66" s="6" t="s">
        <v>212</v>
      </c>
      <c r="C66" s="176"/>
      <c r="D66" s="177"/>
    </row>
    <row r="67" spans="1:6" s="17" customFormat="1">
      <c r="A67" s="4" t="s">
        <v>67</v>
      </c>
      <c r="B67" s="6" t="s">
        <v>124</v>
      </c>
      <c r="C67" s="176"/>
      <c r="D67" s="177"/>
      <c r="F67" s="88"/>
    </row>
    <row r="68" spans="1:6" s="17" customFormat="1" ht="15.75" thickBot="1">
      <c r="A68" s="81"/>
      <c r="B68" s="82"/>
      <c r="C68" s="83"/>
      <c r="D68" s="83"/>
    </row>
    <row r="69" spans="1:6" s="17" customFormat="1" ht="15" customHeight="1" thickBot="1">
      <c r="A69" s="168" t="s">
        <v>125</v>
      </c>
      <c r="B69" s="169"/>
      <c r="C69" s="178">
        <f>SUM(C61:D67)</f>
        <v>937.72</v>
      </c>
      <c r="D69" s="178"/>
    </row>
    <row r="70" spans="1:6" s="17" customFormat="1">
      <c r="A70" s="179"/>
      <c r="B70" s="179"/>
      <c r="C70" s="179"/>
      <c r="D70" s="179"/>
    </row>
    <row r="71" spans="1:6" s="17" customFormat="1" ht="16.5" thickBot="1">
      <c r="A71" s="171" t="s">
        <v>126</v>
      </c>
      <c r="B71" s="171"/>
      <c r="C71" s="171"/>
      <c r="D71" s="46"/>
    </row>
    <row r="72" spans="1:6" s="17" customFormat="1" ht="15.75" thickBot="1">
      <c r="A72" s="15">
        <v>2</v>
      </c>
      <c r="B72" s="16" t="s">
        <v>127</v>
      </c>
      <c r="C72" s="16" t="s">
        <v>84</v>
      </c>
      <c r="D72" s="47"/>
    </row>
    <row r="73" spans="1:6" s="17" customFormat="1">
      <c r="A73" s="7" t="s">
        <v>33</v>
      </c>
      <c r="B73" s="5" t="s">
        <v>96</v>
      </c>
      <c r="C73" s="48">
        <f>D43</f>
        <v>406.15</v>
      </c>
      <c r="D73" s="47"/>
    </row>
    <row r="74" spans="1:6" s="17" customFormat="1">
      <c r="A74" s="7" t="s">
        <v>34</v>
      </c>
      <c r="B74" s="5" t="s">
        <v>128</v>
      </c>
      <c r="C74" s="48">
        <f>D58</f>
        <v>881.03</v>
      </c>
      <c r="D74" s="47"/>
    </row>
    <row r="75" spans="1:6" s="17" customFormat="1" ht="15.75" thickBot="1">
      <c r="A75" s="7" t="s">
        <v>35</v>
      </c>
      <c r="B75" s="5" t="s">
        <v>115</v>
      </c>
      <c r="C75" s="48">
        <f>C69</f>
        <v>937.72</v>
      </c>
      <c r="D75" s="47"/>
    </row>
    <row r="76" spans="1:6" s="17" customFormat="1" ht="15" customHeight="1" thickBot="1">
      <c r="A76" s="168" t="s">
        <v>129</v>
      </c>
      <c r="B76" s="169"/>
      <c r="C76" s="49">
        <f>SUM(C73:C75)</f>
        <v>2224.9</v>
      </c>
      <c r="D76" s="47"/>
    </row>
    <row r="77" spans="1:6" s="17" customFormat="1" ht="15" customHeight="1">
      <c r="A77" s="47"/>
      <c r="B77" s="47"/>
      <c r="C77" s="47"/>
      <c r="D77" s="47"/>
    </row>
    <row r="78" spans="1:6" s="17" customFormat="1" ht="15" customHeight="1" thickBot="1">
      <c r="A78" s="166" t="s">
        <v>130</v>
      </c>
      <c r="B78" s="166"/>
      <c r="C78" s="166"/>
      <c r="D78" s="166"/>
    </row>
    <row r="79" spans="1:6" s="17" customFormat="1" ht="15" customHeight="1" thickBot="1">
      <c r="A79" s="15">
        <v>3</v>
      </c>
      <c r="B79" s="16" t="s">
        <v>131</v>
      </c>
      <c r="C79" s="16" t="s">
        <v>97</v>
      </c>
      <c r="D79" s="39" t="s">
        <v>84</v>
      </c>
    </row>
    <row r="80" spans="1:6" s="17" customFormat="1">
      <c r="A80" s="8" t="s">
        <v>57</v>
      </c>
      <c r="B80" s="40" t="s">
        <v>132</v>
      </c>
      <c r="C80" s="3">
        <f>1.81%</f>
        <v>1.8100000000000002E-2</v>
      </c>
      <c r="D80" s="14">
        <f t="shared" ref="D80:D85" si="0">C80*($D$37)</f>
        <v>35.979999999999997</v>
      </c>
    </row>
    <row r="81" spans="1:6" s="17" customFormat="1" ht="15" customHeight="1">
      <c r="A81" s="4" t="s">
        <v>59</v>
      </c>
      <c r="B81" s="5" t="s">
        <v>133</v>
      </c>
      <c r="C81" s="3">
        <f>C80*C56</f>
        <v>1.4E-3</v>
      </c>
      <c r="D81" s="14">
        <f t="shared" si="0"/>
        <v>2.78</v>
      </c>
    </row>
    <row r="82" spans="1:6" s="17" customFormat="1" ht="15" customHeight="1">
      <c r="A82" s="4" t="s">
        <v>62</v>
      </c>
      <c r="B82" s="5" t="s">
        <v>134</v>
      </c>
      <c r="C82" s="3">
        <v>3.0499999999999999E-2</v>
      </c>
      <c r="D82" s="14">
        <f t="shared" si="0"/>
        <v>60.63</v>
      </c>
    </row>
    <row r="83" spans="1:6" s="17" customFormat="1" ht="15" customHeight="1">
      <c r="A83" s="4" t="s">
        <v>65</v>
      </c>
      <c r="B83" s="5" t="s">
        <v>135</v>
      </c>
      <c r="C83" s="3">
        <v>1.9E-3</v>
      </c>
      <c r="D83" s="14">
        <f t="shared" si="0"/>
        <v>3.78</v>
      </c>
    </row>
    <row r="84" spans="1:6" s="17" customFormat="1" ht="15" customHeight="1">
      <c r="A84" s="4" t="s">
        <v>67</v>
      </c>
      <c r="B84" s="5" t="s">
        <v>136</v>
      </c>
      <c r="C84" s="3">
        <f>C57*C83</f>
        <v>6.9999999999999999E-4</v>
      </c>
      <c r="D84" s="14">
        <f t="shared" si="0"/>
        <v>1.39</v>
      </c>
    </row>
    <row r="85" spans="1:6" s="17" customFormat="1" ht="15" customHeight="1" thickBot="1">
      <c r="A85" s="35" t="s">
        <v>90</v>
      </c>
      <c r="B85" s="50" t="s">
        <v>137</v>
      </c>
      <c r="C85" s="3">
        <v>9.4999999999999998E-3</v>
      </c>
      <c r="D85" s="14">
        <f t="shared" si="0"/>
        <v>18.89</v>
      </c>
      <c r="F85" s="51"/>
    </row>
    <row r="86" spans="1:6" s="17" customFormat="1" ht="15" customHeight="1">
      <c r="A86" s="180" t="s">
        <v>100</v>
      </c>
      <c r="B86" s="181"/>
      <c r="C86" s="79">
        <f>SUM(C80:C85)</f>
        <v>6.2100000000000002E-2</v>
      </c>
      <c r="D86" s="80">
        <f>SUM(D80:D85)</f>
        <v>123.45</v>
      </c>
    </row>
    <row r="87" spans="1:6" s="17" customFormat="1" ht="47.25" customHeight="1">
      <c r="A87" s="182" t="s">
        <v>138</v>
      </c>
      <c r="B87" s="182"/>
      <c r="C87" s="182"/>
      <c r="D87" s="182"/>
    </row>
    <row r="88" spans="1:6" s="17" customFormat="1" ht="18.75" customHeight="1">
      <c r="A88" s="78"/>
      <c r="B88" s="78"/>
      <c r="C88" s="78"/>
      <c r="D88" s="78"/>
    </row>
    <row r="89" spans="1:6" s="17" customFormat="1" ht="15" customHeight="1">
      <c r="A89" s="166" t="s">
        <v>139</v>
      </c>
      <c r="B89" s="166"/>
      <c r="C89" s="166"/>
      <c r="D89" s="166"/>
    </row>
    <row r="90" spans="1:6" s="17" customFormat="1" ht="15" customHeight="1">
      <c r="A90" s="166" t="s">
        <v>140</v>
      </c>
      <c r="B90" s="166"/>
      <c r="C90" s="166"/>
      <c r="D90" s="166"/>
    </row>
    <row r="91" spans="1:6" s="17" customFormat="1" ht="15" customHeight="1">
      <c r="A91" s="69" t="s">
        <v>41</v>
      </c>
      <c r="B91" s="69" t="s">
        <v>141</v>
      </c>
      <c r="C91" s="69" t="s">
        <v>97</v>
      </c>
      <c r="D91" s="69" t="s">
        <v>84</v>
      </c>
    </row>
    <row r="92" spans="1:6" s="17" customFormat="1">
      <c r="A92" s="7" t="s">
        <v>57</v>
      </c>
      <c r="B92" s="5" t="s">
        <v>142</v>
      </c>
      <c r="C92" s="12">
        <v>9.4999999999999998E-3</v>
      </c>
      <c r="D92" s="71">
        <f t="shared" ref="D92:D97" si="1">C92*($D$37)</f>
        <v>18.89</v>
      </c>
    </row>
    <row r="93" spans="1:6" s="17" customFormat="1">
      <c r="A93" s="7" t="s">
        <v>59</v>
      </c>
      <c r="B93" s="5" t="s">
        <v>143</v>
      </c>
      <c r="C93" s="12">
        <v>4.1700000000000001E-2</v>
      </c>
      <c r="D93" s="71">
        <f t="shared" si="1"/>
        <v>82.9</v>
      </c>
    </row>
    <row r="94" spans="1:6" s="17" customFormat="1">
      <c r="A94" s="7" t="s">
        <v>62</v>
      </c>
      <c r="B94" s="5" t="s">
        <v>144</v>
      </c>
      <c r="C94" s="12">
        <v>1E-3</v>
      </c>
      <c r="D94" s="71">
        <f t="shared" si="1"/>
        <v>1.99</v>
      </c>
    </row>
    <row r="95" spans="1:6" s="17" customFormat="1">
      <c r="A95" s="7" t="s">
        <v>65</v>
      </c>
      <c r="B95" s="5" t="s">
        <v>145</v>
      </c>
      <c r="C95" s="12">
        <v>2.0000000000000001E-4</v>
      </c>
      <c r="D95" s="71">
        <f t="shared" si="1"/>
        <v>0.4</v>
      </c>
    </row>
    <row r="96" spans="1:6" s="17" customFormat="1">
      <c r="A96" s="7" t="s">
        <v>67</v>
      </c>
      <c r="B96" s="5" t="s">
        <v>146</v>
      </c>
      <c r="C96" s="12">
        <v>6.3E-3</v>
      </c>
      <c r="D96" s="71">
        <f t="shared" si="1"/>
        <v>12.52</v>
      </c>
    </row>
    <row r="97" spans="1:4" s="17" customFormat="1">
      <c r="A97" s="183" t="s">
        <v>100</v>
      </c>
      <c r="B97" s="183"/>
      <c r="C97" s="72">
        <f>SUM(C92:C96)</f>
        <v>5.8700000000000002E-2</v>
      </c>
      <c r="D97" s="71">
        <f t="shared" si="1"/>
        <v>116.7</v>
      </c>
    </row>
    <row r="98" spans="1:4" s="17" customFormat="1"/>
    <row r="99" spans="1:4" s="17" customFormat="1" ht="16.5" thickBot="1">
      <c r="A99" s="184" t="s">
        <v>147</v>
      </c>
      <c r="B99" s="184"/>
      <c r="C99" s="184"/>
      <c r="D99" s="184"/>
    </row>
    <row r="100" spans="1:4" s="17" customFormat="1" ht="15.75" thickBot="1">
      <c r="A100" s="15" t="s">
        <v>42</v>
      </c>
      <c r="B100" s="16" t="s">
        <v>148</v>
      </c>
      <c r="C100" s="53" t="s">
        <v>84</v>
      </c>
    </row>
    <row r="101" spans="1:4" s="17" customFormat="1" ht="15.75" thickBot="1">
      <c r="A101" s="8" t="s">
        <v>57</v>
      </c>
      <c r="B101" s="40" t="s">
        <v>149</v>
      </c>
      <c r="C101" s="54"/>
    </row>
    <row r="102" spans="1:4" s="17" customFormat="1" ht="15.75" thickBot="1">
      <c r="A102" s="161" t="s">
        <v>100</v>
      </c>
      <c r="B102" s="162"/>
      <c r="C102" s="55"/>
    </row>
    <row r="103" spans="1:4" s="17" customFormat="1"/>
    <row r="104" spans="1:4" s="17" customFormat="1" ht="15.75" thickBot="1">
      <c r="A104" s="185" t="s">
        <v>150</v>
      </c>
      <c r="B104" s="185"/>
      <c r="C104" s="185"/>
    </row>
    <row r="105" spans="1:4" s="17" customFormat="1" ht="15.75" thickBot="1">
      <c r="A105" s="15">
        <v>4</v>
      </c>
      <c r="B105" s="16" t="s">
        <v>151</v>
      </c>
      <c r="C105" s="53" t="s">
        <v>84</v>
      </c>
    </row>
    <row r="106" spans="1:4" s="17" customFormat="1">
      <c r="A106" s="4" t="s">
        <v>41</v>
      </c>
      <c r="B106" s="40" t="s">
        <v>141</v>
      </c>
      <c r="C106" s="54">
        <f>D97</f>
        <v>116.7</v>
      </c>
    </row>
    <row r="107" spans="1:4" s="17" customFormat="1" ht="15.75" thickBot="1">
      <c r="A107" s="4" t="s">
        <v>42</v>
      </c>
      <c r="B107" s="56" t="s">
        <v>148</v>
      </c>
      <c r="C107" s="54">
        <f>C101</f>
        <v>0</v>
      </c>
    </row>
    <row r="108" spans="1:4" s="17" customFormat="1" ht="15.75" thickBot="1">
      <c r="A108" s="161" t="s">
        <v>100</v>
      </c>
      <c r="B108" s="162"/>
      <c r="C108" s="57">
        <f>SUM(C106:C107)</f>
        <v>116.7</v>
      </c>
    </row>
    <row r="109" spans="1:4" s="17" customFormat="1">
      <c r="A109" s="38"/>
      <c r="D109" s="19"/>
    </row>
    <row r="110" spans="1:4" s="17" customFormat="1" ht="16.5" thickBot="1">
      <c r="A110" s="166" t="s">
        <v>152</v>
      </c>
      <c r="B110" s="166"/>
      <c r="C110" s="166"/>
      <c r="D110" s="166"/>
    </row>
    <row r="111" spans="1:4" s="17" customFormat="1" ht="15.75" thickBot="1">
      <c r="A111" s="15">
        <v>5</v>
      </c>
      <c r="B111" s="163" t="s">
        <v>153</v>
      </c>
      <c r="C111" s="167"/>
      <c r="D111" s="32" t="s">
        <v>84</v>
      </c>
    </row>
    <row r="112" spans="1:4" s="17" customFormat="1">
      <c r="A112" s="8" t="s">
        <v>57</v>
      </c>
      <c r="B112" s="151" t="s">
        <v>154</v>
      </c>
      <c r="C112" s="152"/>
      <c r="D112" s="84">
        <v>0</v>
      </c>
    </row>
    <row r="113" spans="1:4" s="17" customFormat="1">
      <c r="A113" s="4" t="s">
        <v>59</v>
      </c>
      <c r="B113" s="153" t="s">
        <v>155</v>
      </c>
      <c r="C113" s="154"/>
      <c r="D113" s="84">
        <v>0</v>
      </c>
    </row>
    <row r="114" spans="1:4" s="17" customFormat="1">
      <c r="A114" s="4" t="s">
        <v>62</v>
      </c>
      <c r="B114" s="153" t="s">
        <v>156</v>
      </c>
      <c r="C114" s="154"/>
      <c r="D114" s="84">
        <v>0</v>
      </c>
    </row>
    <row r="115" spans="1:4" s="17" customFormat="1" ht="15.75" thickBot="1">
      <c r="A115" s="35" t="s">
        <v>65</v>
      </c>
      <c r="B115" s="155" t="s">
        <v>93</v>
      </c>
      <c r="C115" s="156"/>
      <c r="D115" s="36"/>
    </row>
    <row r="116" spans="1:4" s="17" customFormat="1" ht="15.75" customHeight="1" thickBot="1">
      <c r="A116" s="168" t="s">
        <v>157</v>
      </c>
      <c r="B116" s="169"/>
      <c r="C116" s="167"/>
      <c r="D116" s="37">
        <f>SUM(D112:D115)</f>
        <v>0</v>
      </c>
    </row>
    <row r="117" spans="1:4" s="17" customFormat="1"/>
    <row r="118" spans="1:4" s="17" customFormat="1" ht="16.5" thickBot="1">
      <c r="A118" s="166" t="s">
        <v>158</v>
      </c>
      <c r="B118" s="166"/>
      <c r="C118" s="166"/>
      <c r="D118" s="166"/>
    </row>
    <row r="119" spans="1:4" s="17" customFormat="1" ht="15.75" thickBot="1">
      <c r="A119" s="15">
        <v>5</v>
      </c>
      <c r="B119" s="16" t="s">
        <v>159</v>
      </c>
      <c r="C119" s="52" t="s">
        <v>97</v>
      </c>
      <c r="D119" s="39" t="s">
        <v>84</v>
      </c>
    </row>
    <row r="120" spans="1:4" s="17" customFormat="1">
      <c r="A120" s="8" t="s">
        <v>57</v>
      </c>
      <c r="B120" s="9" t="s">
        <v>160</v>
      </c>
      <c r="C120" s="10">
        <v>0.05</v>
      </c>
      <c r="D120" s="58">
        <f>C120*$D$136</f>
        <v>222.65</v>
      </c>
    </row>
    <row r="121" spans="1:4" s="17" customFormat="1">
      <c r="A121" s="4" t="s">
        <v>59</v>
      </c>
      <c r="B121" s="11" t="s">
        <v>161</v>
      </c>
      <c r="C121" s="10">
        <v>0.1</v>
      </c>
      <c r="D121" s="58">
        <f>C121*(D120+$D$136)</f>
        <v>467.57</v>
      </c>
    </row>
    <row r="122" spans="1:4" s="17" customFormat="1">
      <c r="A122" s="4" t="s">
        <v>62</v>
      </c>
      <c r="B122" s="5" t="s">
        <v>162</v>
      </c>
      <c r="C122" s="59">
        <f>C123</f>
        <v>8.6499999999999994E-2</v>
      </c>
      <c r="D122" s="60"/>
    </row>
    <row r="123" spans="1:4" s="17" customFormat="1">
      <c r="A123" s="4" t="s">
        <v>163</v>
      </c>
      <c r="B123" s="5" t="s">
        <v>164</v>
      </c>
      <c r="C123" s="61">
        <f>SUM(C124:C126)</f>
        <v>8.6499999999999994E-2</v>
      </c>
      <c r="D123" s="60"/>
    </row>
    <row r="124" spans="1:4" s="17" customFormat="1">
      <c r="A124" s="4" t="s">
        <v>165</v>
      </c>
      <c r="B124" s="5" t="s">
        <v>166</v>
      </c>
      <c r="C124" s="61">
        <v>6.4999999999999997E-3</v>
      </c>
      <c r="D124" s="60">
        <f>(D136+D120+D121)/(1-C122)*C124</f>
        <v>36.6</v>
      </c>
    </row>
    <row r="125" spans="1:4" s="17" customFormat="1">
      <c r="A125" s="4" t="s">
        <v>167</v>
      </c>
      <c r="B125" s="5" t="s">
        <v>168</v>
      </c>
      <c r="C125" s="61">
        <v>0.03</v>
      </c>
      <c r="D125" s="60">
        <f>(D136+D120+D121)/(1-C122)*C125</f>
        <v>168.91</v>
      </c>
    </row>
    <row r="126" spans="1:4" s="17" customFormat="1" ht="15.75" thickBot="1">
      <c r="A126" s="4" t="s">
        <v>169</v>
      </c>
      <c r="B126" s="43" t="s">
        <v>170</v>
      </c>
      <c r="C126" s="61">
        <v>0.05</v>
      </c>
      <c r="D126" s="60">
        <f>(D136+D120+D121)/(1-C122)*C126</f>
        <v>281.51</v>
      </c>
    </row>
    <row r="127" spans="1:4" s="17" customFormat="1" ht="15.75" thickBot="1">
      <c r="A127" s="161" t="s">
        <v>100</v>
      </c>
      <c r="B127" s="162"/>
      <c r="C127" s="162"/>
      <c r="D127" s="62">
        <f>SUM(D120:D126)</f>
        <v>1177.24</v>
      </c>
    </row>
    <row r="128" spans="1:4" s="17" customFormat="1" ht="15.75" customHeight="1">
      <c r="A128" s="38"/>
      <c r="D128" s="19"/>
    </row>
    <row r="129" spans="1:8" s="17" customFormat="1" ht="16.5" thickBot="1">
      <c r="A129" s="186" t="s">
        <v>171</v>
      </c>
      <c r="B129" s="186"/>
      <c r="C129" s="186"/>
      <c r="D129" s="186"/>
    </row>
    <row r="130" spans="1:8" s="17" customFormat="1" ht="15.75" customHeight="1" thickBot="1">
      <c r="A130" s="168" t="s">
        <v>172</v>
      </c>
      <c r="B130" s="169"/>
      <c r="C130" s="167"/>
      <c r="D130" s="39" t="s">
        <v>173</v>
      </c>
    </row>
    <row r="131" spans="1:8" s="17" customFormat="1">
      <c r="A131" s="8" t="s">
        <v>57</v>
      </c>
      <c r="B131" s="151" t="s">
        <v>174</v>
      </c>
      <c r="C131" s="152"/>
      <c r="D131" s="63">
        <f>D37</f>
        <v>1988</v>
      </c>
    </row>
    <row r="132" spans="1:8" s="17" customFormat="1">
      <c r="A132" s="4" t="s">
        <v>59</v>
      </c>
      <c r="B132" s="153" t="s">
        <v>175</v>
      </c>
      <c r="C132" s="154"/>
      <c r="D132" s="64">
        <f>C76</f>
        <v>2224.9</v>
      </c>
    </row>
    <row r="133" spans="1:8" s="17" customFormat="1">
      <c r="A133" s="4" t="s">
        <v>62</v>
      </c>
      <c r="B133" s="153" t="s">
        <v>176</v>
      </c>
      <c r="C133" s="154"/>
      <c r="D133" s="64">
        <f>D86</f>
        <v>123.45</v>
      </c>
    </row>
    <row r="134" spans="1:8" s="17" customFormat="1" ht="15" customHeight="1">
      <c r="A134" s="4" t="s">
        <v>65</v>
      </c>
      <c r="B134" s="65" t="s">
        <v>177</v>
      </c>
      <c r="C134" s="66"/>
      <c r="D134" s="64">
        <f>C108</f>
        <v>116.7</v>
      </c>
    </row>
    <row r="135" spans="1:8" s="17" customFormat="1">
      <c r="A135" s="4" t="s">
        <v>67</v>
      </c>
      <c r="B135" s="153" t="s">
        <v>178</v>
      </c>
      <c r="C135" s="154"/>
      <c r="D135" s="64">
        <f>D116</f>
        <v>0</v>
      </c>
    </row>
    <row r="136" spans="1:8" s="17" customFormat="1" ht="15" customHeight="1">
      <c r="A136" s="188" t="s">
        <v>179</v>
      </c>
      <c r="B136" s="189"/>
      <c r="C136" s="190"/>
      <c r="D136" s="64">
        <f>SUM(D131:D135)</f>
        <v>4453.05</v>
      </c>
    </row>
    <row r="137" spans="1:8" s="17" customFormat="1" ht="15.75" customHeight="1">
      <c r="A137" s="35" t="s">
        <v>90</v>
      </c>
      <c r="B137" s="191" t="s">
        <v>180</v>
      </c>
      <c r="C137" s="192"/>
      <c r="D137" s="67">
        <f>D127</f>
        <v>1177.24</v>
      </c>
    </row>
    <row r="138" spans="1:8" s="17" customFormat="1" ht="15" customHeight="1">
      <c r="A138" s="183" t="s">
        <v>181</v>
      </c>
      <c r="B138" s="183"/>
      <c r="C138" s="183"/>
      <c r="D138" s="68">
        <f>SUM(D136:D137)</f>
        <v>5630.29</v>
      </c>
    </row>
    <row r="140" spans="1:8">
      <c r="A140" s="202" t="s">
        <v>182</v>
      </c>
      <c r="B140" s="202"/>
      <c r="C140" s="202"/>
      <c r="D140" s="202"/>
      <c r="E140" s="202"/>
      <c r="F140" s="202"/>
      <c r="G140" s="202"/>
    </row>
    <row r="141" spans="1:8">
      <c r="A141" s="74"/>
      <c r="B141" s="194" t="s">
        <v>183</v>
      </c>
      <c r="C141" s="194"/>
      <c r="D141" s="194"/>
      <c r="E141" s="194"/>
      <c r="F141" s="194"/>
      <c r="G141" s="74" t="s">
        <v>84</v>
      </c>
    </row>
    <row r="142" spans="1:8">
      <c r="A142" s="73" t="s">
        <v>57</v>
      </c>
      <c r="B142" s="195" t="s">
        <v>184</v>
      </c>
      <c r="C142" s="195"/>
      <c r="D142" s="195"/>
      <c r="E142" s="195"/>
      <c r="F142" s="195"/>
      <c r="G142" s="75">
        <f>SUM(D136:D137)</f>
        <v>5630.29</v>
      </c>
      <c r="H142" s="86">
        <f>G142*2</f>
        <v>11260.58</v>
      </c>
    </row>
    <row r="143" spans="1:8">
      <c r="A143" s="73" t="s">
        <v>59</v>
      </c>
      <c r="B143" s="196" t="s">
        <v>185</v>
      </c>
      <c r="C143" s="197"/>
      <c r="D143" s="197"/>
      <c r="E143" s="197"/>
      <c r="F143" s="198"/>
      <c r="G143" s="75">
        <f>G142/22</f>
        <v>255.92</v>
      </c>
    </row>
    <row r="144" spans="1:8">
      <c r="A144" s="73" t="s">
        <v>62</v>
      </c>
      <c r="B144" s="195" t="s">
        <v>186</v>
      </c>
      <c r="C144" s="195"/>
      <c r="D144" s="195"/>
      <c r="E144" s="76">
        <v>3</v>
      </c>
      <c r="F144" s="77" t="s">
        <v>187</v>
      </c>
      <c r="G144" s="75">
        <f>(G142*E144)</f>
        <v>16890.87</v>
      </c>
    </row>
    <row r="145" spans="1:7">
      <c r="A145" s="73" t="s">
        <v>65</v>
      </c>
      <c r="B145" s="199" t="s">
        <v>188</v>
      </c>
      <c r="C145" s="199"/>
      <c r="D145" s="199"/>
      <c r="E145" s="76">
        <v>12</v>
      </c>
      <c r="F145" s="77" t="s">
        <v>189</v>
      </c>
      <c r="G145" s="75">
        <f>G144*12</f>
        <v>202690.44</v>
      </c>
    </row>
    <row r="146" spans="1:7">
      <c r="A146" s="187" t="s">
        <v>190</v>
      </c>
      <c r="B146" s="187"/>
      <c r="C146" s="187"/>
      <c r="D146" s="187"/>
      <c r="E146" s="187"/>
      <c r="F146" s="187"/>
      <c r="G146" s="187"/>
    </row>
  </sheetData>
  <mergeCells count="84">
    <mergeCell ref="A146:G146"/>
    <mergeCell ref="B133:C133"/>
    <mergeCell ref="B135:C135"/>
    <mergeCell ref="A136:C136"/>
    <mergeCell ref="B137:C137"/>
    <mergeCell ref="A138:C138"/>
    <mergeCell ref="A140:G140"/>
    <mergeCell ref="B141:F141"/>
    <mergeCell ref="B142:F142"/>
    <mergeCell ref="B143:F143"/>
    <mergeCell ref="B144:D144"/>
    <mergeCell ref="B145:D145"/>
    <mergeCell ref="B132:C132"/>
    <mergeCell ref="B111:C111"/>
    <mergeCell ref="B112:C112"/>
    <mergeCell ref="B113:C113"/>
    <mergeCell ref="B114:C114"/>
    <mergeCell ref="B115:C115"/>
    <mergeCell ref="A116:C116"/>
    <mergeCell ref="A118:D118"/>
    <mergeCell ref="A127:C127"/>
    <mergeCell ref="A129:D129"/>
    <mergeCell ref="A130:C130"/>
    <mergeCell ref="B131:C131"/>
    <mergeCell ref="A110:D110"/>
    <mergeCell ref="A76:B76"/>
    <mergeCell ref="A78:D78"/>
    <mergeCell ref="A86:B86"/>
    <mergeCell ref="A87:D87"/>
    <mergeCell ref="A89:D89"/>
    <mergeCell ref="A90:D90"/>
    <mergeCell ref="A97:B97"/>
    <mergeCell ref="A99:D99"/>
    <mergeCell ref="A102:B102"/>
    <mergeCell ref="A104:C104"/>
    <mergeCell ref="A108:B108"/>
    <mergeCell ref="A71:C71"/>
    <mergeCell ref="C60:D60"/>
    <mergeCell ref="C61:D61"/>
    <mergeCell ref="C62:D62"/>
    <mergeCell ref="C63:D63"/>
    <mergeCell ref="C64:D64"/>
    <mergeCell ref="C65:D65"/>
    <mergeCell ref="C66:D66"/>
    <mergeCell ref="C67:D67"/>
    <mergeCell ref="A69:B69"/>
    <mergeCell ref="C69:D69"/>
    <mergeCell ref="A70:D70"/>
    <mergeCell ref="A59:D59"/>
    <mergeCell ref="B32:C32"/>
    <mergeCell ref="B33:C33"/>
    <mergeCell ref="B34:C34"/>
    <mergeCell ref="B35:C35"/>
    <mergeCell ref="B36:C36"/>
    <mergeCell ref="A37:C37"/>
    <mergeCell ref="A39:D39"/>
    <mergeCell ref="A43:B43"/>
    <mergeCell ref="A45:C45"/>
    <mergeCell ref="A47:D47"/>
    <mergeCell ref="A57:B57"/>
    <mergeCell ref="B31:C31"/>
    <mergeCell ref="A18:B18"/>
    <mergeCell ref="A19:B19"/>
    <mergeCell ref="A21:D21"/>
    <mergeCell ref="B22:C22"/>
    <mergeCell ref="B23:C23"/>
    <mergeCell ref="B24:C24"/>
    <mergeCell ref="B25:C25"/>
    <mergeCell ref="B26:C26"/>
    <mergeCell ref="A28:D28"/>
    <mergeCell ref="B29:C29"/>
    <mergeCell ref="B30:C30"/>
    <mergeCell ref="A17:D17"/>
    <mergeCell ref="A1:D2"/>
    <mergeCell ref="A3:D4"/>
    <mergeCell ref="B6:D6"/>
    <mergeCell ref="B7:D7"/>
    <mergeCell ref="B8:D8"/>
    <mergeCell ref="A10:D10"/>
    <mergeCell ref="B11:C11"/>
    <mergeCell ref="B12:C12"/>
    <mergeCell ref="B13:C13"/>
    <mergeCell ref="B14:C14"/>
    <mergeCell ref="B15:C15"/>
  </mergeCells>
  <pageMargins left="0.511811024" right="0.511811024" top="0.78740157499999996" bottom="0.78740157499999996" header="0.31496062000000002" footer="0.31496062000000002"/>
  <pageSetup paperSize="9" scale="54" orientation="portrait" r:id="rId1"/>
  <rowBreaks count="1" manualBreakCount="1">
    <brk id="68" max="3" man="1"/>
  </rowBreaks>
  <colBreaks count="1" manualBreakCount="1">
    <brk id="4" max="1048575" man="1"/>
  </colBreaks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2414C2-1A78-4BA5-910C-823707665159}">
  <sheetPr>
    <tabColor rgb="FF00B050"/>
  </sheetPr>
  <dimension ref="A1:H146"/>
  <sheetViews>
    <sheetView showGridLines="0" view="pageBreakPreview" topLeftCell="A39" zoomScale="115" zoomScaleNormal="115" zoomScaleSheetLayoutView="115" workbookViewId="0">
      <selection activeCell="C64" sqref="C64:D64"/>
    </sheetView>
  </sheetViews>
  <sheetFormatPr defaultRowHeight="15"/>
  <cols>
    <col min="1" max="1" width="14.5703125" style="1" bestFit="1" customWidth="1"/>
    <col min="2" max="2" width="59" bestFit="1" customWidth="1"/>
    <col min="3" max="3" width="20" bestFit="1" customWidth="1"/>
    <col min="4" max="4" width="34.7109375" style="1" bestFit="1" customWidth="1"/>
    <col min="6" max="6" width="15.85546875" customWidth="1"/>
    <col min="7" max="7" width="16.140625" customWidth="1"/>
    <col min="8" max="8" width="14.7109375" customWidth="1"/>
  </cols>
  <sheetData>
    <row r="1" spans="1:4" s="17" customFormat="1" ht="27" customHeight="1">
      <c r="A1" s="137" t="s">
        <v>50</v>
      </c>
      <c r="B1" s="138"/>
      <c r="C1" s="138"/>
      <c r="D1" s="138"/>
    </row>
    <row r="2" spans="1:4" s="17" customFormat="1" ht="24" customHeight="1" thickBot="1">
      <c r="A2" s="139"/>
      <c r="B2" s="139"/>
      <c r="C2" s="139"/>
      <c r="D2" s="139"/>
    </row>
    <row r="3" spans="1:4" s="17" customFormat="1" ht="15" customHeight="1">
      <c r="A3" s="140" t="s">
        <v>51</v>
      </c>
      <c r="B3" s="141"/>
      <c r="C3" s="141"/>
      <c r="D3" s="141"/>
    </row>
    <row r="4" spans="1:4" s="17" customFormat="1" ht="15.75" customHeight="1" thickBot="1">
      <c r="A4" s="142"/>
      <c r="B4" s="143"/>
      <c r="C4" s="143"/>
      <c r="D4" s="143"/>
    </row>
    <row r="5" spans="1:4" s="17" customFormat="1" ht="15.75" thickBot="1">
      <c r="A5" s="18"/>
      <c r="D5" s="19"/>
    </row>
    <row r="6" spans="1:4" s="17" customFormat="1">
      <c r="A6" s="20" t="s">
        <v>52</v>
      </c>
      <c r="B6" s="144" t="s">
        <v>53</v>
      </c>
      <c r="C6" s="144"/>
      <c r="D6" s="144"/>
    </row>
    <row r="7" spans="1:4" s="17" customFormat="1">
      <c r="A7" s="21" t="s">
        <v>54</v>
      </c>
      <c r="B7" s="145"/>
      <c r="C7" s="146"/>
      <c r="D7" s="146"/>
    </row>
    <row r="8" spans="1:4" s="17" customFormat="1" ht="15.75" thickBot="1">
      <c r="A8" s="22" t="s">
        <v>55</v>
      </c>
      <c r="B8" s="147"/>
      <c r="C8" s="147"/>
      <c r="D8" s="147"/>
    </row>
    <row r="9" spans="1:4" s="17" customFormat="1" ht="15.75" thickBot="1">
      <c r="A9" s="23"/>
      <c r="B9" s="23"/>
      <c r="C9" s="23"/>
      <c r="D9" s="19"/>
    </row>
    <row r="10" spans="1:4" s="17" customFormat="1" ht="15.75" thickBot="1">
      <c r="A10" s="148" t="s">
        <v>56</v>
      </c>
      <c r="B10" s="149"/>
      <c r="C10" s="149"/>
      <c r="D10" s="150"/>
    </row>
    <row r="11" spans="1:4" s="17" customFormat="1">
      <c r="A11" s="8" t="s">
        <v>57</v>
      </c>
      <c r="B11" s="151" t="s">
        <v>58</v>
      </c>
      <c r="C11" s="152"/>
      <c r="D11" s="9"/>
    </row>
    <row r="12" spans="1:4" s="17" customFormat="1">
      <c r="A12" s="4" t="s">
        <v>59</v>
      </c>
      <c r="B12" s="153" t="s">
        <v>60</v>
      </c>
      <c r="C12" s="154"/>
      <c r="D12" s="24" t="s">
        <v>217</v>
      </c>
    </row>
    <row r="13" spans="1:4" s="17" customFormat="1">
      <c r="A13" s="4" t="s">
        <v>62</v>
      </c>
      <c r="B13" s="153" t="s">
        <v>205</v>
      </c>
      <c r="C13" s="154"/>
      <c r="D13" s="70" t="s">
        <v>202</v>
      </c>
    </row>
    <row r="14" spans="1:4" s="17" customFormat="1" ht="15" customHeight="1">
      <c r="A14" s="4" t="s">
        <v>65</v>
      </c>
      <c r="B14" s="153" t="s">
        <v>66</v>
      </c>
      <c r="C14" s="154"/>
      <c r="D14" s="24" t="s">
        <v>216</v>
      </c>
    </row>
    <row r="15" spans="1:4" s="17" customFormat="1" ht="15.75" thickBot="1">
      <c r="A15" s="25" t="s">
        <v>67</v>
      </c>
      <c r="B15" s="155" t="s">
        <v>68</v>
      </c>
      <c r="C15" s="156"/>
      <c r="D15" s="26">
        <v>12</v>
      </c>
    </row>
    <row r="16" spans="1:4" s="17" customFormat="1" ht="15.75" thickBot="1">
      <c r="A16" s="23"/>
      <c r="B16" s="23"/>
      <c r="C16" s="23"/>
      <c r="D16" s="19"/>
    </row>
    <row r="17" spans="1:6" s="17" customFormat="1" ht="15.75" thickBot="1">
      <c r="A17" s="135" t="s">
        <v>69</v>
      </c>
      <c r="B17" s="136"/>
      <c r="C17" s="136"/>
      <c r="D17" s="136"/>
    </row>
    <row r="18" spans="1:6" s="17" customFormat="1">
      <c r="A18" s="157" t="s">
        <v>16</v>
      </c>
      <c r="B18" s="158"/>
      <c r="C18" s="27" t="s">
        <v>3</v>
      </c>
      <c r="D18" s="28" t="s">
        <v>70</v>
      </c>
    </row>
    <row r="19" spans="1:6" s="17" customFormat="1" ht="15.75" customHeight="1" thickBot="1">
      <c r="A19" s="159" t="s">
        <v>207</v>
      </c>
      <c r="B19" s="160"/>
      <c r="C19" s="29" t="s">
        <v>72</v>
      </c>
      <c r="D19" s="26">
        <v>3</v>
      </c>
    </row>
    <row r="20" spans="1:6" s="17" customFormat="1" ht="15.75" thickBot="1">
      <c r="A20" s="19"/>
      <c r="D20" s="19"/>
    </row>
    <row r="21" spans="1:6" s="17" customFormat="1" ht="15.75" customHeight="1" thickBot="1">
      <c r="A21" s="161" t="s">
        <v>73</v>
      </c>
      <c r="B21" s="162"/>
      <c r="C21" s="162"/>
      <c r="D21" s="163"/>
    </row>
    <row r="22" spans="1:6" s="17" customFormat="1" ht="30">
      <c r="A22" s="8">
        <v>1</v>
      </c>
      <c r="B22" s="151" t="s">
        <v>74</v>
      </c>
      <c r="C22" s="152"/>
      <c r="D22" s="30" t="s">
        <v>208</v>
      </c>
    </row>
    <row r="23" spans="1:6" s="17" customFormat="1">
      <c r="A23" s="4">
        <v>2</v>
      </c>
      <c r="B23" s="200" t="s">
        <v>209</v>
      </c>
      <c r="C23" s="201"/>
      <c r="D23" s="87">
        <f>'[1]Assistente Adm I'!$D$7</f>
        <v>2017.51</v>
      </c>
    </row>
    <row r="24" spans="1:6" s="17" customFormat="1">
      <c r="A24" s="4">
        <v>3</v>
      </c>
      <c r="B24" s="164" t="s">
        <v>77</v>
      </c>
      <c r="C24" s="165"/>
      <c r="D24" s="24" t="str">
        <f>A19</f>
        <v>APOIO ADMINISTRATIVO</v>
      </c>
    </row>
    <row r="25" spans="1:6" s="17" customFormat="1">
      <c r="A25" s="4">
        <v>4</v>
      </c>
      <c r="B25" s="153" t="s">
        <v>78</v>
      </c>
      <c r="C25" s="154"/>
      <c r="D25" s="31" t="s">
        <v>194</v>
      </c>
    </row>
    <row r="26" spans="1:6" s="17" customFormat="1" ht="15.75" thickBot="1">
      <c r="A26" s="25">
        <v>5</v>
      </c>
      <c r="B26" s="155" t="s">
        <v>210</v>
      </c>
      <c r="C26" s="156"/>
      <c r="D26" s="24">
        <v>3</v>
      </c>
    </row>
    <row r="27" spans="1:6" s="17" customFormat="1">
      <c r="A27" s="23"/>
      <c r="D27" s="19"/>
    </row>
    <row r="28" spans="1:6" s="17" customFormat="1" ht="16.5" thickBot="1">
      <c r="A28" s="166" t="s">
        <v>81</v>
      </c>
      <c r="B28" s="166"/>
      <c r="C28" s="166"/>
      <c r="D28" s="166"/>
    </row>
    <row r="29" spans="1:6" s="17" customFormat="1" ht="15.75" thickBot="1">
      <c r="A29" s="15" t="s">
        <v>82</v>
      </c>
      <c r="B29" s="163" t="s">
        <v>83</v>
      </c>
      <c r="C29" s="167"/>
      <c r="D29" s="32" t="s">
        <v>84</v>
      </c>
    </row>
    <row r="30" spans="1:6" s="17" customFormat="1">
      <c r="A30" s="8" t="s">
        <v>57</v>
      </c>
      <c r="B30" s="151" t="s">
        <v>85</v>
      </c>
      <c r="C30" s="152"/>
      <c r="D30" s="85">
        <f>D23</f>
        <v>2017.51</v>
      </c>
    </row>
    <row r="31" spans="1:6" s="17" customFormat="1">
      <c r="A31" s="4" t="s">
        <v>59</v>
      </c>
      <c r="B31" s="153" t="s">
        <v>86</v>
      </c>
      <c r="C31" s="154"/>
      <c r="D31" s="33"/>
    </row>
    <row r="32" spans="1:6" s="17" customFormat="1">
      <c r="A32" s="4" t="s">
        <v>62</v>
      </c>
      <c r="B32" s="153" t="s">
        <v>87</v>
      </c>
      <c r="C32" s="154"/>
      <c r="D32" s="33"/>
      <c r="F32" s="34"/>
    </row>
    <row r="33" spans="1:4" s="17" customFormat="1">
      <c r="A33" s="4" t="s">
        <v>65</v>
      </c>
      <c r="B33" s="153" t="s">
        <v>88</v>
      </c>
      <c r="C33" s="154"/>
      <c r="D33" s="33"/>
    </row>
    <row r="34" spans="1:4" s="17" customFormat="1">
      <c r="A34" s="4" t="s">
        <v>67</v>
      </c>
      <c r="B34" s="153" t="s">
        <v>89</v>
      </c>
      <c r="C34" s="154"/>
      <c r="D34" s="33"/>
    </row>
    <row r="35" spans="1:4" s="17" customFormat="1" ht="15.75" customHeight="1">
      <c r="A35" s="4" t="s">
        <v>90</v>
      </c>
      <c r="B35" s="164" t="s">
        <v>91</v>
      </c>
      <c r="C35" s="165"/>
      <c r="D35" s="33"/>
    </row>
    <row r="36" spans="1:4" s="17" customFormat="1" ht="15.75" thickBot="1">
      <c r="A36" s="35" t="s">
        <v>92</v>
      </c>
      <c r="B36" s="155" t="s">
        <v>93</v>
      </c>
      <c r="C36" s="156"/>
      <c r="D36" s="36"/>
    </row>
    <row r="37" spans="1:4" s="17" customFormat="1" ht="15.75" customHeight="1" thickBot="1">
      <c r="A37" s="168" t="s">
        <v>94</v>
      </c>
      <c r="B37" s="169"/>
      <c r="C37" s="167"/>
      <c r="D37" s="37">
        <f>SUM(D30:D36)</f>
        <v>2017.51</v>
      </c>
    </row>
    <row r="38" spans="1:4" s="17" customFormat="1">
      <c r="A38" s="38"/>
      <c r="D38" s="19"/>
    </row>
    <row r="39" spans="1:4" s="17" customFormat="1" ht="16.5" thickBot="1">
      <c r="A39" s="166" t="s">
        <v>95</v>
      </c>
      <c r="B39" s="166"/>
      <c r="C39" s="166"/>
      <c r="D39" s="166"/>
    </row>
    <row r="40" spans="1:4" s="17" customFormat="1" ht="15.75" thickBot="1">
      <c r="A40" s="15" t="s">
        <v>33</v>
      </c>
      <c r="B40" s="16" t="s">
        <v>96</v>
      </c>
      <c r="C40" s="16" t="s">
        <v>97</v>
      </c>
      <c r="D40" s="39" t="s">
        <v>84</v>
      </c>
    </row>
    <row r="41" spans="1:4" s="17" customFormat="1">
      <c r="A41" s="8" t="s">
        <v>57</v>
      </c>
      <c r="B41" s="40" t="s">
        <v>98</v>
      </c>
      <c r="C41" s="2">
        <f>1/12</f>
        <v>8.3299999999999999E-2</v>
      </c>
      <c r="D41" s="14">
        <f>C41*D37</f>
        <v>168.06</v>
      </c>
    </row>
    <row r="42" spans="1:4" s="17" customFormat="1" ht="15.75" thickBot="1">
      <c r="A42" s="8" t="s">
        <v>59</v>
      </c>
      <c r="B42" s="40" t="s">
        <v>99</v>
      </c>
      <c r="C42" s="2">
        <v>0.121</v>
      </c>
      <c r="D42" s="14">
        <f>D37*C42</f>
        <v>244.12</v>
      </c>
    </row>
    <row r="43" spans="1:4" s="17" customFormat="1" ht="15.75" thickBot="1">
      <c r="A43" s="161" t="s">
        <v>100</v>
      </c>
      <c r="B43" s="162"/>
      <c r="C43" s="41">
        <f>SUM(C41:C42)</f>
        <v>0.20430000000000001</v>
      </c>
      <c r="D43" s="13">
        <f>SUM(D41:D42)</f>
        <v>412.18</v>
      </c>
    </row>
    <row r="44" spans="1:4" s="17" customFormat="1">
      <c r="A44" s="38"/>
      <c r="D44" s="19"/>
    </row>
    <row r="45" spans="1:4" s="17" customFormat="1">
      <c r="A45" s="170" t="s">
        <v>101</v>
      </c>
      <c r="B45" s="170"/>
      <c r="C45" s="170"/>
      <c r="D45" s="42">
        <f>D37+D43</f>
        <v>2429.69</v>
      </c>
    </row>
    <row r="46" spans="1:4" s="17" customFormat="1">
      <c r="A46" s="38"/>
      <c r="D46" s="19"/>
    </row>
    <row r="47" spans="1:4" s="17" customFormat="1" ht="16.5" thickBot="1">
      <c r="A47" s="166" t="s">
        <v>102</v>
      </c>
      <c r="B47" s="166"/>
      <c r="C47" s="166"/>
      <c r="D47" s="166"/>
    </row>
    <row r="48" spans="1:4" s="17" customFormat="1" ht="15.75" thickBot="1">
      <c r="A48" s="15" t="s">
        <v>34</v>
      </c>
      <c r="B48" s="16" t="s">
        <v>103</v>
      </c>
      <c r="C48" s="16" t="s">
        <v>97</v>
      </c>
      <c r="D48" s="90" t="s">
        <v>84</v>
      </c>
    </row>
    <row r="49" spans="1:4" s="17" customFormat="1">
      <c r="A49" s="8" t="s">
        <v>57</v>
      </c>
      <c r="B49" s="40" t="s">
        <v>104</v>
      </c>
      <c r="C49" s="2">
        <v>0.2</v>
      </c>
      <c r="D49" s="89" t="s">
        <v>105</v>
      </c>
    </row>
    <row r="50" spans="1:4" s="17" customFormat="1">
      <c r="A50" s="8" t="s">
        <v>59</v>
      </c>
      <c r="B50" s="43" t="s">
        <v>106</v>
      </c>
      <c r="C50" s="2">
        <v>2.5000000000000001E-2</v>
      </c>
      <c r="D50" s="89">
        <f>C49*(D37+D43)</f>
        <v>485.94</v>
      </c>
    </row>
    <row r="51" spans="1:4" s="17" customFormat="1">
      <c r="A51" s="8" t="s">
        <v>62</v>
      </c>
      <c r="B51" s="5" t="s">
        <v>107</v>
      </c>
      <c r="C51" s="2">
        <v>0.03</v>
      </c>
      <c r="D51" s="89">
        <f>C50*(D$37+D43)</f>
        <v>60.74</v>
      </c>
    </row>
    <row r="52" spans="1:4" s="17" customFormat="1">
      <c r="A52" s="4" t="s">
        <v>65</v>
      </c>
      <c r="B52" s="5" t="s">
        <v>108</v>
      </c>
      <c r="C52" s="2">
        <v>1.4999999999999999E-2</v>
      </c>
      <c r="D52" s="89">
        <f>C51*(D$37+D43)</f>
        <v>72.89</v>
      </c>
    </row>
    <row r="53" spans="1:4" s="17" customFormat="1">
      <c r="A53" s="4" t="s">
        <v>67</v>
      </c>
      <c r="B53" s="5" t="s">
        <v>109</v>
      </c>
      <c r="C53" s="2">
        <v>0.01</v>
      </c>
      <c r="D53" s="89">
        <f>C52*(D$37+D43)</f>
        <v>36.450000000000003</v>
      </c>
    </row>
    <row r="54" spans="1:4" s="17" customFormat="1">
      <c r="A54" s="4" t="s">
        <v>90</v>
      </c>
      <c r="B54" s="44" t="s">
        <v>110</v>
      </c>
      <c r="C54" s="2">
        <v>6.0000000000000001E-3</v>
      </c>
      <c r="D54" s="89">
        <f>C53*(D43+D$37)</f>
        <v>24.3</v>
      </c>
    </row>
    <row r="55" spans="1:4" s="17" customFormat="1">
      <c r="A55" s="4" t="s">
        <v>92</v>
      </c>
      <c r="B55" s="5" t="s">
        <v>111</v>
      </c>
      <c r="C55" s="2">
        <v>2E-3</v>
      </c>
      <c r="D55" s="89">
        <f>C54*(D$37+D43)</f>
        <v>14.58</v>
      </c>
    </row>
    <row r="56" spans="1:4" s="17" customFormat="1" ht="15.75" thickBot="1">
      <c r="A56" s="4" t="s">
        <v>112</v>
      </c>
      <c r="B56" s="5" t="s">
        <v>113</v>
      </c>
      <c r="C56" s="2">
        <v>0.08</v>
      </c>
      <c r="D56" s="89">
        <f>C55*(D$37+D43)</f>
        <v>4.8600000000000003</v>
      </c>
    </row>
    <row r="57" spans="1:4" s="17" customFormat="1" ht="15.75" thickBot="1">
      <c r="A57" s="161" t="s">
        <v>100</v>
      </c>
      <c r="B57" s="162"/>
      <c r="C57" s="41">
        <f>SUM(C49:C56)</f>
        <v>0.36799999999999999</v>
      </c>
      <c r="D57" s="89">
        <f>C56*(D$37+D43)</f>
        <v>194.38</v>
      </c>
    </row>
    <row r="58" spans="1:4" s="17" customFormat="1">
      <c r="A58" s="38"/>
      <c r="D58" s="91">
        <f>SUM(D50:D57)</f>
        <v>894.14</v>
      </c>
    </row>
    <row r="59" spans="1:4" s="17" customFormat="1" ht="16.5" thickBot="1">
      <c r="A59" s="166" t="s">
        <v>114</v>
      </c>
      <c r="B59" s="166"/>
      <c r="C59" s="166"/>
      <c r="D59" s="166"/>
    </row>
    <row r="60" spans="1:4" s="17" customFormat="1" ht="15.75" thickBot="1">
      <c r="A60" s="15" t="s">
        <v>35</v>
      </c>
      <c r="B60" s="16" t="s">
        <v>115</v>
      </c>
      <c r="C60" s="163" t="s">
        <v>84</v>
      </c>
      <c r="D60" s="169"/>
    </row>
    <row r="61" spans="1:4" s="17" customFormat="1">
      <c r="A61" s="8" t="s">
        <v>57</v>
      </c>
      <c r="B61" s="40" t="s">
        <v>116</v>
      </c>
      <c r="C61" s="172">
        <v>252</v>
      </c>
      <c r="D61" s="173"/>
    </row>
    <row r="62" spans="1:4" s="17" customFormat="1">
      <c r="A62" s="4" t="s">
        <v>117</v>
      </c>
      <c r="B62" s="5" t="s">
        <v>118</v>
      </c>
      <c r="C62" s="174">
        <f>IF((6%*D30)&gt;C61,-C61,-(6%*D30))</f>
        <v>-121.05</v>
      </c>
      <c r="D62" s="175"/>
    </row>
    <row r="63" spans="1:4" s="17" customFormat="1">
      <c r="A63" s="4" t="s">
        <v>59</v>
      </c>
      <c r="B63" s="5" t="s">
        <v>119</v>
      </c>
      <c r="C63" s="174">
        <f>'[1]Assistente Adm I'!$G$7</f>
        <v>525</v>
      </c>
      <c r="D63" s="175"/>
    </row>
    <row r="64" spans="1:4" s="17" customFormat="1">
      <c r="A64" s="4" t="s">
        <v>120</v>
      </c>
      <c r="B64" s="5" t="s">
        <v>121</v>
      </c>
      <c r="C64" s="174">
        <v>0</v>
      </c>
      <c r="D64" s="175"/>
    </row>
    <row r="65" spans="1:6" s="17" customFormat="1">
      <c r="A65" s="4" t="s">
        <v>62</v>
      </c>
      <c r="B65" s="6" t="s">
        <v>211</v>
      </c>
      <c r="C65" s="176"/>
      <c r="D65" s="177"/>
    </row>
    <row r="66" spans="1:6" s="17" customFormat="1">
      <c r="A66" s="4" t="s">
        <v>65</v>
      </c>
      <c r="B66" s="6" t="s">
        <v>212</v>
      </c>
      <c r="C66" s="176"/>
      <c r="D66" s="177"/>
    </row>
    <row r="67" spans="1:6" s="17" customFormat="1">
      <c r="A67" s="4" t="s">
        <v>67</v>
      </c>
      <c r="B67" s="6" t="s">
        <v>124</v>
      </c>
      <c r="C67" s="176"/>
      <c r="D67" s="177"/>
      <c r="F67" s="88"/>
    </row>
    <row r="68" spans="1:6" s="17" customFormat="1" ht="15.75" thickBot="1">
      <c r="A68" s="81"/>
      <c r="B68" s="82"/>
      <c r="C68" s="83"/>
      <c r="D68" s="83"/>
    </row>
    <row r="69" spans="1:6" s="17" customFormat="1" ht="15" customHeight="1" thickBot="1">
      <c r="A69" s="168" t="s">
        <v>125</v>
      </c>
      <c r="B69" s="169"/>
      <c r="C69" s="178">
        <f>SUM(C61:D67)</f>
        <v>655.95</v>
      </c>
      <c r="D69" s="178"/>
    </row>
    <row r="70" spans="1:6" s="17" customFormat="1">
      <c r="A70" s="179"/>
      <c r="B70" s="179"/>
      <c r="C70" s="179"/>
      <c r="D70" s="179"/>
    </row>
    <row r="71" spans="1:6" s="17" customFormat="1" ht="16.5" thickBot="1">
      <c r="A71" s="171" t="s">
        <v>126</v>
      </c>
      <c r="B71" s="171"/>
      <c r="C71" s="171"/>
      <c r="D71" s="46"/>
    </row>
    <row r="72" spans="1:6" s="17" customFormat="1" ht="15.75" thickBot="1">
      <c r="A72" s="15">
        <v>2</v>
      </c>
      <c r="B72" s="16" t="s">
        <v>127</v>
      </c>
      <c r="C72" s="16" t="s">
        <v>84</v>
      </c>
      <c r="D72" s="47"/>
    </row>
    <row r="73" spans="1:6" s="17" customFormat="1">
      <c r="A73" s="7" t="s">
        <v>33</v>
      </c>
      <c r="B73" s="5" t="s">
        <v>96</v>
      </c>
      <c r="C73" s="48">
        <f>D43</f>
        <v>412.18</v>
      </c>
      <c r="D73" s="47"/>
    </row>
    <row r="74" spans="1:6" s="17" customFormat="1">
      <c r="A74" s="7" t="s">
        <v>34</v>
      </c>
      <c r="B74" s="5" t="s">
        <v>128</v>
      </c>
      <c r="C74" s="48">
        <f>D58</f>
        <v>894.14</v>
      </c>
      <c r="D74" s="47"/>
    </row>
    <row r="75" spans="1:6" s="17" customFormat="1" ht="15.75" thickBot="1">
      <c r="A75" s="7" t="s">
        <v>35</v>
      </c>
      <c r="B75" s="5" t="s">
        <v>115</v>
      </c>
      <c r="C75" s="48">
        <f>C69</f>
        <v>655.95</v>
      </c>
      <c r="D75" s="47"/>
    </row>
    <row r="76" spans="1:6" s="17" customFormat="1" ht="15" customHeight="1" thickBot="1">
      <c r="A76" s="168" t="s">
        <v>129</v>
      </c>
      <c r="B76" s="169"/>
      <c r="C76" s="49">
        <f>SUM(C73:C75)</f>
        <v>1962.27</v>
      </c>
      <c r="D76" s="47"/>
    </row>
    <row r="77" spans="1:6" s="17" customFormat="1" ht="15" customHeight="1">
      <c r="A77" s="47"/>
      <c r="B77" s="47"/>
      <c r="C77" s="47"/>
      <c r="D77" s="47"/>
    </row>
    <row r="78" spans="1:6" s="17" customFormat="1" ht="15" customHeight="1" thickBot="1">
      <c r="A78" s="166" t="s">
        <v>130</v>
      </c>
      <c r="B78" s="166"/>
      <c r="C78" s="166"/>
      <c r="D78" s="166"/>
    </row>
    <row r="79" spans="1:6" s="17" customFormat="1" ht="15" customHeight="1" thickBot="1">
      <c r="A79" s="15">
        <v>3</v>
      </c>
      <c r="B79" s="16" t="s">
        <v>131</v>
      </c>
      <c r="C79" s="16" t="s">
        <v>97</v>
      </c>
      <c r="D79" s="39" t="s">
        <v>84</v>
      </c>
    </row>
    <row r="80" spans="1:6" s="17" customFormat="1">
      <c r="A80" s="8" t="s">
        <v>57</v>
      </c>
      <c r="B80" s="40" t="s">
        <v>132</v>
      </c>
      <c r="C80" s="3">
        <f>1.81%</f>
        <v>1.8100000000000002E-2</v>
      </c>
      <c r="D80" s="14">
        <f t="shared" ref="D80:D85" si="0">C80*($D$37)</f>
        <v>36.520000000000003</v>
      </c>
    </row>
    <row r="81" spans="1:6" s="17" customFormat="1" ht="15" customHeight="1">
      <c r="A81" s="4" t="s">
        <v>59</v>
      </c>
      <c r="B81" s="5" t="s">
        <v>133</v>
      </c>
      <c r="C81" s="3">
        <f>C80*C56</f>
        <v>1.4E-3</v>
      </c>
      <c r="D81" s="14">
        <f t="shared" si="0"/>
        <v>2.82</v>
      </c>
    </row>
    <row r="82" spans="1:6" s="17" customFormat="1" ht="15" customHeight="1">
      <c r="A82" s="4" t="s">
        <v>62</v>
      </c>
      <c r="B82" s="5" t="s">
        <v>134</v>
      </c>
      <c r="C82" s="3">
        <v>3.0499999999999999E-2</v>
      </c>
      <c r="D82" s="14">
        <f t="shared" si="0"/>
        <v>61.53</v>
      </c>
    </row>
    <row r="83" spans="1:6" s="17" customFormat="1" ht="15" customHeight="1">
      <c r="A83" s="4" t="s">
        <v>65</v>
      </c>
      <c r="B83" s="5" t="s">
        <v>135</v>
      </c>
      <c r="C83" s="3">
        <v>1.9E-3</v>
      </c>
      <c r="D83" s="14">
        <f t="shared" si="0"/>
        <v>3.83</v>
      </c>
    </row>
    <row r="84" spans="1:6" s="17" customFormat="1" ht="15" customHeight="1">
      <c r="A84" s="4" t="s">
        <v>67</v>
      </c>
      <c r="B84" s="5" t="s">
        <v>136</v>
      </c>
      <c r="C84" s="3">
        <f>C57*C83</f>
        <v>6.9999999999999999E-4</v>
      </c>
      <c r="D84" s="14">
        <f t="shared" si="0"/>
        <v>1.41</v>
      </c>
    </row>
    <row r="85" spans="1:6" s="17" customFormat="1" ht="15" customHeight="1" thickBot="1">
      <c r="A85" s="35" t="s">
        <v>90</v>
      </c>
      <c r="B85" s="50" t="s">
        <v>137</v>
      </c>
      <c r="C85" s="3">
        <v>9.4999999999999998E-3</v>
      </c>
      <c r="D85" s="14">
        <f t="shared" si="0"/>
        <v>19.170000000000002</v>
      </c>
      <c r="F85" s="51"/>
    </row>
    <row r="86" spans="1:6" s="17" customFormat="1" ht="15" customHeight="1">
      <c r="A86" s="180" t="s">
        <v>100</v>
      </c>
      <c r="B86" s="181"/>
      <c r="C86" s="79">
        <f>SUM(C80:C85)</f>
        <v>6.2100000000000002E-2</v>
      </c>
      <c r="D86" s="80">
        <f>SUM(D80:D85)</f>
        <v>125.28</v>
      </c>
    </row>
    <row r="87" spans="1:6" s="17" customFormat="1" ht="47.25" customHeight="1">
      <c r="A87" s="182" t="s">
        <v>138</v>
      </c>
      <c r="B87" s="182"/>
      <c r="C87" s="182"/>
      <c r="D87" s="182"/>
    </row>
    <row r="88" spans="1:6" s="17" customFormat="1" ht="18.75" customHeight="1">
      <c r="A88" s="78"/>
      <c r="B88" s="78"/>
      <c r="C88" s="78"/>
      <c r="D88" s="78"/>
    </row>
    <row r="89" spans="1:6" s="17" customFormat="1" ht="15" customHeight="1">
      <c r="A89" s="166" t="s">
        <v>139</v>
      </c>
      <c r="B89" s="166"/>
      <c r="C89" s="166"/>
      <c r="D89" s="166"/>
    </row>
    <row r="90" spans="1:6" s="17" customFormat="1" ht="15" customHeight="1">
      <c r="A90" s="166" t="s">
        <v>140</v>
      </c>
      <c r="B90" s="166"/>
      <c r="C90" s="166"/>
      <c r="D90" s="166"/>
    </row>
    <row r="91" spans="1:6" s="17" customFormat="1" ht="15" customHeight="1">
      <c r="A91" s="69" t="s">
        <v>41</v>
      </c>
      <c r="B91" s="69" t="s">
        <v>141</v>
      </c>
      <c r="C91" s="69" t="s">
        <v>97</v>
      </c>
      <c r="D91" s="69" t="s">
        <v>84</v>
      </c>
    </row>
    <row r="92" spans="1:6" s="17" customFormat="1">
      <c r="A92" s="7" t="s">
        <v>57</v>
      </c>
      <c r="B92" s="5" t="s">
        <v>142</v>
      </c>
      <c r="C92" s="12">
        <v>9.4999999999999998E-3</v>
      </c>
      <c r="D92" s="71">
        <f t="shared" ref="D92:D97" si="1">C92*($D$37)</f>
        <v>19.170000000000002</v>
      </c>
    </row>
    <row r="93" spans="1:6" s="17" customFormat="1">
      <c r="A93" s="7" t="s">
        <v>59</v>
      </c>
      <c r="B93" s="5" t="s">
        <v>143</v>
      </c>
      <c r="C93" s="12">
        <v>4.1700000000000001E-2</v>
      </c>
      <c r="D93" s="71">
        <f t="shared" si="1"/>
        <v>84.13</v>
      </c>
    </row>
    <row r="94" spans="1:6" s="17" customFormat="1">
      <c r="A94" s="7" t="s">
        <v>62</v>
      </c>
      <c r="B94" s="5" t="s">
        <v>144</v>
      </c>
      <c r="C94" s="12">
        <v>1E-3</v>
      </c>
      <c r="D94" s="71">
        <f t="shared" si="1"/>
        <v>2.02</v>
      </c>
    </row>
    <row r="95" spans="1:6" s="17" customFormat="1">
      <c r="A95" s="7" t="s">
        <v>65</v>
      </c>
      <c r="B95" s="5" t="s">
        <v>145</v>
      </c>
      <c r="C95" s="12">
        <v>2.0000000000000001E-4</v>
      </c>
      <c r="D95" s="71">
        <f t="shared" si="1"/>
        <v>0.4</v>
      </c>
    </row>
    <row r="96" spans="1:6" s="17" customFormat="1">
      <c r="A96" s="7" t="s">
        <v>67</v>
      </c>
      <c r="B96" s="5" t="s">
        <v>146</v>
      </c>
      <c r="C96" s="12">
        <v>6.3E-3</v>
      </c>
      <c r="D96" s="71">
        <f t="shared" si="1"/>
        <v>12.71</v>
      </c>
    </row>
    <row r="97" spans="1:4" s="17" customFormat="1">
      <c r="A97" s="183" t="s">
        <v>100</v>
      </c>
      <c r="B97" s="183"/>
      <c r="C97" s="72">
        <f>SUM(C92:C96)</f>
        <v>5.8700000000000002E-2</v>
      </c>
      <c r="D97" s="71">
        <f t="shared" si="1"/>
        <v>118.43</v>
      </c>
    </row>
    <row r="98" spans="1:4" s="17" customFormat="1"/>
    <row r="99" spans="1:4" s="17" customFormat="1" ht="16.5" thickBot="1">
      <c r="A99" s="184" t="s">
        <v>147</v>
      </c>
      <c r="B99" s="184"/>
      <c r="C99" s="184"/>
      <c r="D99" s="184"/>
    </row>
    <row r="100" spans="1:4" s="17" customFormat="1" ht="15.75" thickBot="1">
      <c r="A100" s="15" t="s">
        <v>42</v>
      </c>
      <c r="B100" s="16" t="s">
        <v>148</v>
      </c>
      <c r="C100" s="53" t="s">
        <v>84</v>
      </c>
    </row>
    <row r="101" spans="1:4" s="17" customFormat="1" ht="15.75" thickBot="1">
      <c r="A101" s="8" t="s">
        <v>57</v>
      </c>
      <c r="B101" s="40" t="s">
        <v>149</v>
      </c>
      <c r="C101" s="54"/>
    </row>
    <row r="102" spans="1:4" s="17" customFormat="1" ht="15.75" thickBot="1">
      <c r="A102" s="161" t="s">
        <v>100</v>
      </c>
      <c r="B102" s="162"/>
      <c r="C102" s="55"/>
    </row>
    <row r="103" spans="1:4" s="17" customFormat="1"/>
    <row r="104" spans="1:4" s="17" customFormat="1" ht="15.75" thickBot="1">
      <c r="A104" s="185" t="s">
        <v>150</v>
      </c>
      <c r="B104" s="185"/>
      <c r="C104" s="185"/>
    </row>
    <row r="105" spans="1:4" s="17" customFormat="1" ht="15.75" thickBot="1">
      <c r="A105" s="15">
        <v>4</v>
      </c>
      <c r="B105" s="16" t="s">
        <v>151</v>
      </c>
      <c r="C105" s="53" t="s">
        <v>84</v>
      </c>
    </row>
    <row r="106" spans="1:4" s="17" customFormat="1">
      <c r="A106" s="4" t="s">
        <v>41</v>
      </c>
      <c r="B106" s="40" t="s">
        <v>141</v>
      </c>
      <c r="C106" s="54">
        <f>D97</f>
        <v>118.43</v>
      </c>
    </row>
    <row r="107" spans="1:4" s="17" customFormat="1" ht="15.75" thickBot="1">
      <c r="A107" s="4" t="s">
        <v>42</v>
      </c>
      <c r="B107" s="56" t="s">
        <v>148</v>
      </c>
      <c r="C107" s="54">
        <f>C101</f>
        <v>0</v>
      </c>
    </row>
    <row r="108" spans="1:4" s="17" customFormat="1" ht="15.75" thickBot="1">
      <c r="A108" s="161" t="s">
        <v>100</v>
      </c>
      <c r="B108" s="162"/>
      <c r="C108" s="57">
        <f>SUM(C106:C107)</f>
        <v>118.43</v>
      </c>
    </row>
    <row r="109" spans="1:4" s="17" customFormat="1">
      <c r="A109" s="38"/>
      <c r="D109" s="19"/>
    </row>
    <row r="110" spans="1:4" s="17" customFormat="1" ht="16.5" thickBot="1">
      <c r="A110" s="166" t="s">
        <v>152</v>
      </c>
      <c r="B110" s="166"/>
      <c r="C110" s="166"/>
      <c r="D110" s="166"/>
    </row>
    <row r="111" spans="1:4" s="17" customFormat="1" ht="15.75" thickBot="1">
      <c r="A111" s="15">
        <v>5</v>
      </c>
      <c r="B111" s="163" t="s">
        <v>153</v>
      </c>
      <c r="C111" s="167"/>
      <c r="D111" s="32" t="s">
        <v>84</v>
      </c>
    </row>
    <row r="112" spans="1:4" s="17" customFormat="1">
      <c r="A112" s="8" t="s">
        <v>57</v>
      </c>
      <c r="B112" s="151" t="s">
        <v>154</v>
      </c>
      <c r="C112" s="152"/>
      <c r="D112" s="84">
        <v>0</v>
      </c>
    </row>
    <row r="113" spans="1:4" s="17" customFormat="1">
      <c r="A113" s="4" t="s">
        <v>59</v>
      </c>
      <c r="B113" s="153" t="s">
        <v>155</v>
      </c>
      <c r="C113" s="154"/>
      <c r="D113" s="84">
        <v>0</v>
      </c>
    </row>
    <row r="114" spans="1:4" s="17" customFormat="1">
      <c r="A114" s="4" t="s">
        <v>62</v>
      </c>
      <c r="B114" s="153" t="s">
        <v>156</v>
      </c>
      <c r="C114" s="154"/>
      <c r="D114" s="84">
        <v>0</v>
      </c>
    </row>
    <row r="115" spans="1:4" s="17" customFormat="1" ht="15.75" thickBot="1">
      <c r="A115" s="35" t="s">
        <v>65</v>
      </c>
      <c r="B115" s="155" t="s">
        <v>93</v>
      </c>
      <c r="C115" s="156"/>
      <c r="D115" s="36"/>
    </row>
    <row r="116" spans="1:4" s="17" customFormat="1" ht="15.75" customHeight="1" thickBot="1">
      <c r="A116" s="168" t="s">
        <v>157</v>
      </c>
      <c r="B116" s="169"/>
      <c r="C116" s="167"/>
      <c r="D116" s="37">
        <f>SUM(D112:D115)</f>
        <v>0</v>
      </c>
    </row>
    <row r="117" spans="1:4" s="17" customFormat="1"/>
    <row r="118" spans="1:4" s="17" customFormat="1" ht="16.5" thickBot="1">
      <c r="A118" s="166" t="s">
        <v>158</v>
      </c>
      <c r="B118" s="166"/>
      <c r="C118" s="166"/>
      <c r="D118" s="166"/>
    </row>
    <row r="119" spans="1:4" s="17" customFormat="1" ht="15.75" thickBot="1">
      <c r="A119" s="15">
        <v>5</v>
      </c>
      <c r="B119" s="16" t="s">
        <v>159</v>
      </c>
      <c r="C119" s="52" t="s">
        <v>97</v>
      </c>
      <c r="D119" s="39" t="s">
        <v>84</v>
      </c>
    </row>
    <row r="120" spans="1:4" s="17" customFormat="1">
      <c r="A120" s="8" t="s">
        <v>57</v>
      </c>
      <c r="B120" s="9" t="s">
        <v>160</v>
      </c>
      <c r="C120" s="10">
        <v>0.05</v>
      </c>
      <c r="D120" s="58">
        <f>C120*$D$136</f>
        <v>211.17</v>
      </c>
    </row>
    <row r="121" spans="1:4" s="17" customFormat="1">
      <c r="A121" s="4" t="s">
        <v>59</v>
      </c>
      <c r="B121" s="11" t="s">
        <v>161</v>
      </c>
      <c r="C121" s="10">
        <v>0.1</v>
      </c>
      <c r="D121" s="58">
        <f>C121*(D120+$D$136)</f>
        <v>443.47</v>
      </c>
    </row>
    <row r="122" spans="1:4" s="17" customFormat="1">
      <c r="A122" s="4" t="s">
        <v>62</v>
      </c>
      <c r="B122" s="5" t="s">
        <v>162</v>
      </c>
      <c r="C122" s="59">
        <f>C123</f>
        <v>8.6499999999999994E-2</v>
      </c>
      <c r="D122" s="60"/>
    </row>
    <row r="123" spans="1:4" s="17" customFormat="1">
      <c r="A123" s="4" t="s">
        <v>163</v>
      </c>
      <c r="B123" s="5" t="s">
        <v>164</v>
      </c>
      <c r="C123" s="61">
        <f>SUM(C124:C126)</f>
        <v>8.6499999999999994E-2</v>
      </c>
      <c r="D123" s="60"/>
    </row>
    <row r="124" spans="1:4" s="17" customFormat="1">
      <c r="A124" s="4" t="s">
        <v>165</v>
      </c>
      <c r="B124" s="5" t="s">
        <v>166</v>
      </c>
      <c r="C124" s="61">
        <v>6.4999999999999997E-3</v>
      </c>
      <c r="D124" s="60">
        <f>(D136+D120+D121)/(1-C122)*C124</f>
        <v>34.71</v>
      </c>
    </row>
    <row r="125" spans="1:4" s="17" customFormat="1">
      <c r="A125" s="4" t="s">
        <v>167</v>
      </c>
      <c r="B125" s="5" t="s">
        <v>168</v>
      </c>
      <c r="C125" s="61">
        <v>0.03</v>
      </c>
      <c r="D125" s="60">
        <f>(D136+D120+D121)/(1-C122)*C125</f>
        <v>160.19999999999999</v>
      </c>
    </row>
    <row r="126" spans="1:4" s="17" customFormat="1" ht="15.75" thickBot="1">
      <c r="A126" s="4" t="s">
        <v>169</v>
      </c>
      <c r="B126" s="43" t="s">
        <v>170</v>
      </c>
      <c r="C126" s="61">
        <v>0.05</v>
      </c>
      <c r="D126" s="60">
        <f>(D136+D120+D121)/(1-C122)*C126</f>
        <v>267</v>
      </c>
    </row>
    <row r="127" spans="1:4" s="17" customFormat="1" ht="15.75" thickBot="1">
      <c r="A127" s="161" t="s">
        <v>100</v>
      </c>
      <c r="B127" s="162"/>
      <c r="C127" s="162"/>
      <c r="D127" s="62">
        <f>SUM(D120:D126)</f>
        <v>1116.55</v>
      </c>
    </row>
    <row r="128" spans="1:4" s="17" customFormat="1" ht="15.75" customHeight="1">
      <c r="A128" s="38"/>
      <c r="D128" s="19"/>
    </row>
    <row r="129" spans="1:8" s="17" customFormat="1" ht="16.5" thickBot="1">
      <c r="A129" s="186" t="s">
        <v>171</v>
      </c>
      <c r="B129" s="186"/>
      <c r="C129" s="186"/>
      <c r="D129" s="186"/>
    </row>
    <row r="130" spans="1:8" s="17" customFormat="1" ht="15.75" customHeight="1" thickBot="1">
      <c r="A130" s="168" t="s">
        <v>172</v>
      </c>
      <c r="B130" s="169"/>
      <c r="C130" s="167"/>
      <c r="D130" s="39" t="s">
        <v>173</v>
      </c>
    </row>
    <row r="131" spans="1:8" s="17" customFormat="1">
      <c r="A131" s="8" t="s">
        <v>57</v>
      </c>
      <c r="B131" s="151" t="s">
        <v>174</v>
      </c>
      <c r="C131" s="152"/>
      <c r="D131" s="63">
        <f>D37</f>
        <v>2017.51</v>
      </c>
    </row>
    <row r="132" spans="1:8" s="17" customFormat="1">
      <c r="A132" s="4" t="s">
        <v>59</v>
      </c>
      <c r="B132" s="153" t="s">
        <v>175</v>
      </c>
      <c r="C132" s="154"/>
      <c r="D132" s="64">
        <f>C76</f>
        <v>1962.27</v>
      </c>
    </row>
    <row r="133" spans="1:8" s="17" customFormat="1">
      <c r="A133" s="4" t="s">
        <v>62</v>
      </c>
      <c r="B133" s="153" t="s">
        <v>176</v>
      </c>
      <c r="C133" s="154"/>
      <c r="D133" s="64">
        <f>D86</f>
        <v>125.28</v>
      </c>
    </row>
    <row r="134" spans="1:8" s="17" customFormat="1" ht="15" customHeight="1">
      <c r="A134" s="4" t="s">
        <v>65</v>
      </c>
      <c r="B134" s="65" t="s">
        <v>177</v>
      </c>
      <c r="C134" s="66"/>
      <c r="D134" s="64">
        <f>C108</f>
        <v>118.43</v>
      </c>
    </row>
    <row r="135" spans="1:8" s="17" customFormat="1">
      <c r="A135" s="4" t="s">
        <v>67</v>
      </c>
      <c r="B135" s="153" t="s">
        <v>178</v>
      </c>
      <c r="C135" s="154"/>
      <c r="D135" s="64">
        <f>D116</f>
        <v>0</v>
      </c>
    </row>
    <row r="136" spans="1:8" s="17" customFormat="1" ht="15" customHeight="1">
      <c r="A136" s="188" t="s">
        <v>179</v>
      </c>
      <c r="B136" s="189"/>
      <c r="C136" s="190"/>
      <c r="D136" s="64">
        <f>SUM(D131:D135)</f>
        <v>4223.49</v>
      </c>
    </row>
    <row r="137" spans="1:8" s="17" customFormat="1" ht="15.75" customHeight="1">
      <c r="A137" s="35" t="s">
        <v>90</v>
      </c>
      <c r="B137" s="191" t="s">
        <v>180</v>
      </c>
      <c r="C137" s="192"/>
      <c r="D137" s="67">
        <f>D127</f>
        <v>1116.55</v>
      </c>
    </row>
    <row r="138" spans="1:8" s="17" customFormat="1" ht="15" customHeight="1">
      <c r="A138" s="183" t="s">
        <v>181</v>
      </c>
      <c r="B138" s="183"/>
      <c r="C138" s="183"/>
      <c r="D138" s="68">
        <f>SUM(D136:D137)</f>
        <v>5340.04</v>
      </c>
    </row>
    <row r="140" spans="1:8">
      <c r="A140" s="202" t="s">
        <v>182</v>
      </c>
      <c r="B140" s="202"/>
      <c r="C140" s="202"/>
      <c r="D140" s="202"/>
      <c r="E140" s="202"/>
      <c r="F140" s="202"/>
      <c r="G140" s="202"/>
    </row>
    <row r="141" spans="1:8">
      <c r="A141" s="74"/>
      <c r="B141" s="194" t="s">
        <v>183</v>
      </c>
      <c r="C141" s="194"/>
      <c r="D141" s="194"/>
      <c r="E141" s="194"/>
      <c r="F141" s="194"/>
      <c r="G141" s="74" t="s">
        <v>84</v>
      </c>
    </row>
    <row r="142" spans="1:8">
      <c r="A142" s="73" t="s">
        <v>57</v>
      </c>
      <c r="B142" s="195" t="s">
        <v>184</v>
      </c>
      <c r="C142" s="195"/>
      <c r="D142" s="195"/>
      <c r="E142" s="195"/>
      <c r="F142" s="195"/>
      <c r="G142" s="75">
        <f>SUM(D136:D137)</f>
        <v>5340.04</v>
      </c>
      <c r="H142" s="86">
        <f>G142*2</f>
        <v>10680.08</v>
      </c>
    </row>
    <row r="143" spans="1:8">
      <c r="A143" s="73" t="s">
        <v>59</v>
      </c>
      <c r="B143" s="196" t="s">
        <v>185</v>
      </c>
      <c r="C143" s="197"/>
      <c r="D143" s="197"/>
      <c r="E143" s="197"/>
      <c r="F143" s="198"/>
      <c r="G143" s="75">
        <f>G142/22</f>
        <v>242.73</v>
      </c>
    </row>
    <row r="144" spans="1:8">
      <c r="A144" s="73" t="s">
        <v>62</v>
      </c>
      <c r="B144" s="195" t="s">
        <v>186</v>
      </c>
      <c r="C144" s="195"/>
      <c r="D144" s="195"/>
      <c r="E144" s="76">
        <v>3</v>
      </c>
      <c r="F144" s="77" t="s">
        <v>187</v>
      </c>
      <c r="G144" s="75">
        <f>(G142*E144)</f>
        <v>16020.12</v>
      </c>
    </row>
    <row r="145" spans="1:7">
      <c r="A145" s="73" t="s">
        <v>65</v>
      </c>
      <c r="B145" s="199" t="s">
        <v>188</v>
      </c>
      <c r="C145" s="199"/>
      <c r="D145" s="199"/>
      <c r="E145" s="76">
        <v>12</v>
      </c>
      <c r="F145" s="77" t="s">
        <v>189</v>
      </c>
      <c r="G145" s="75">
        <f>G144*12</f>
        <v>192241.44</v>
      </c>
    </row>
    <row r="146" spans="1:7">
      <c r="A146" s="187" t="s">
        <v>190</v>
      </c>
      <c r="B146" s="187"/>
      <c r="C146" s="187"/>
      <c r="D146" s="187"/>
      <c r="E146" s="187"/>
      <c r="F146" s="187"/>
      <c r="G146" s="187"/>
    </row>
  </sheetData>
  <mergeCells count="84">
    <mergeCell ref="A146:G146"/>
    <mergeCell ref="B133:C133"/>
    <mergeCell ref="B135:C135"/>
    <mergeCell ref="A136:C136"/>
    <mergeCell ref="B137:C137"/>
    <mergeCell ref="A138:C138"/>
    <mergeCell ref="A140:G140"/>
    <mergeCell ref="B141:F141"/>
    <mergeCell ref="B142:F142"/>
    <mergeCell ref="B143:F143"/>
    <mergeCell ref="B144:D144"/>
    <mergeCell ref="B145:D145"/>
    <mergeCell ref="B132:C132"/>
    <mergeCell ref="B111:C111"/>
    <mergeCell ref="B112:C112"/>
    <mergeCell ref="B113:C113"/>
    <mergeCell ref="B114:C114"/>
    <mergeCell ref="B115:C115"/>
    <mergeCell ref="A116:C116"/>
    <mergeCell ref="A118:D118"/>
    <mergeCell ref="A127:C127"/>
    <mergeCell ref="A129:D129"/>
    <mergeCell ref="A130:C130"/>
    <mergeCell ref="B131:C131"/>
    <mergeCell ref="A110:D110"/>
    <mergeCell ref="A76:B76"/>
    <mergeCell ref="A78:D78"/>
    <mergeCell ref="A86:B86"/>
    <mergeCell ref="A87:D87"/>
    <mergeCell ref="A89:D89"/>
    <mergeCell ref="A90:D90"/>
    <mergeCell ref="A97:B97"/>
    <mergeCell ref="A99:D99"/>
    <mergeCell ref="A102:B102"/>
    <mergeCell ref="A104:C104"/>
    <mergeCell ref="A108:B108"/>
    <mergeCell ref="A71:C71"/>
    <mergeCell ref="C60:D60"/>
    <mergeCell ref="C61:D61"/>
    <mergeCell ref="C62:D62"/>
    <mergeCell ref="C63:D63"/>
    <mergeCell ref="C64:D64"/>
    <mergeCell ref="C65:D65"/>
    <mergeCell ref="C66:D66"/>
    <mergeCell ref="C67:D67"/>
    <mergeCell ref="A69:B69"/>
    <mergeCell ref="C69:D69"/>
    <mergeCell ref="A70:D70"/>
    <mergeCell ref="A59:D59"/>
    <mergeCell ref="B32:C32"/>
    <mergeCell ref="B33:C33"/>
    <mergeCell ref="B34:C34"/>
    <mergeCell ref="B35:C35"/>
    <mergeCell ref="B36:C36"/>
    <mergeCell ref="A37:C37"/>
    <mergeCell ref="A39:D39"/>
    <mergeCell ref="A43:B43"/>
    <mergeCell ref="A45:C45"/>
    <mergeCell ref="A47:D47"/>
    <mergeCell ref="A57:B57"/>
    <mergeCell ref="B31:C31"/>
    <mergeCell ref="A18:B18"/>
    <mergeCell ref="A19:B19"/>
    <mergeCell ref="A21:D21"/>
    <mergeCell ref="B22:C22"/>
    <mergeCell ref="B23:C23"/>
    <mergeCell ref="B24:C24"/>
    <mergeCell ref="B25:C25"/>
    <mergeCell ref="B26:C26"/>
    <mergeCell ref="A28:D28"/>
    <mergeCell ref="B29:C29"/>
    <mergeCell ref="B30:C30"/>
    <mergeCell ref="A17:D17"/>
    <mergeCell ref="A1:D2"/>
    <mergeCell ref="A3:D4"/>
    <mergeCell ref="B6:D6"/>
    <mergeCell ref="B7:D7"/>
    <mergeCell ref="B8:D8"/>
    <mergeCell ref="A10:D10"/>
    <mergeCell ref="B11:C11"/>
    <mergeCell ref="B12:C12"/>
    <mergeCell ref="B13:C13"/>
    <mergeCell ref="B14:C14"/>
    <mergeCell ref="B15:C15"/>
  </mergeCells>
  <pageMargins left="0.511811024" right="0.511811024" top="0.78740157499999996" bottom="0.78740157499999996" header="0.31496062000000002" footer="0.31496062000000002"/>
  <pageSetup paperSize="9" scale="54" orientation="portrait" r:id="rId1"/>
  <rowBreaks count="1" manualBreakCount="1">
    <brk id="68" max="3" man="1"/>
  </rowBreaks>
  <colBreaks count="1" manualBreakCount="1">
    <brk id="4" max="1048575" man="1"/>
  </colBreaks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D4CEAB-E0E1-4A3C-A9F8-562CF3B9EB1F}">
  <sheetPr>
    <tabColor rgb="FF0070C0"/>
  </sheetPr>
  <dimension ref="A1:H146"/>
  <sheetViews>
    <sheetView view="pageBreakPreview" topLeftCell="B45" zoomScale="115" zoomScaleNormal="115" zoomScaleSheetLayoutView="115" workbookViewId="0">
      <selection activeCell="C64" sqref="C64:D64"/>
    </sheetView>
  </sheetViews>
  <sheetFormatPr defaultRowHeight="15"/>
  <cols>
    <col min="1" max="1" width="14.5703125" style="1" bestFit="1" customWidth="1"/>
    <col min="2" max="2" width="59" bestFit="1" customWidth="1"/>
    <col min="3" max="3" width="20" bestFit="1" customWidth="1"/>
    <col min="4" max="4" width="34.7109375" style="1" bestFit="1" customWidth="1"/>
    <col min="6" max="6" width="15.85546875" customWidth="1"/>
    <col min="7" max="8" width="16.140625" customWidth="1"/>
  </cols>
  <sheetData>
    <row r="1" spans="1:4" s="17" customFormat="1" ht="27" customHeight="1">
      <c r="A1" s="137" t="s">
        <v>50</v>
      </c>
      <c r="B1" s="138"/>
      <c r="C1" s="138"/>
      <c r="D1" s="138"/>
    </row>
    <row r="2" spans="1:4" s="17" customFormat="1" ht="24" customHeight="1" thickBot="1">
      <c r="A2" s="139"/>
      <c r="B2" s="139"/>
      <c r="C2" s="139"/>
      <c r="D2" s="139"/>
    </row>
    <row r="3" spans="1:4" s="17" customFormat="1" ht="15" customHeight="1">
      <c r="A3" s="140" t="s">
        <v>51</v>
      </c>
      <c r="B3" s="141"/>
      <c r="C3" s="141"/>
      <c r="D3" s="141"/>
    </row>
    <row r="4" spans="1:4" s="17" customFormat="1" ht="15.75" customHeight="1" thickBot="1">
      <c r="A4" s="142"/>
      <c r="B4" s="143"/>
      <c r="C4" s="143"/>
      <c r="D4" s="143"/>
    </row>
    <row r="5" spans="1:4" s="17" customFormat="1" ht="15.75" thickBot="1">
      <c r="A5" s="18"/>
      <c r="D5" s="19"/>
    </row>
    <row r="6" spans="1:4" s="17" customFormat="1">
      <c r="A6" s="20" t="s">
        <v>52</v>
      </c>
      <c r="B6" s="144" t="s">
        <v>53</v>
      </c>
      <c r="C6" s="144"/>
      <c r="D6" s="144"/>
    </row>
    <row r="7" spans="1:4" s="17" customFormat="1">
      <c r="A7" s="21" t="s">
        <v>54</v>
      </c>
      <c r="B7" s="145"/>
      <c r="C7" s="146"/>
      <c r="D7" s="146"/>
    </row>
    <row r="8" spans="1:4" s="17" customFormat="1" ht="15.75" thickBot="1">
      <c r="A8" s="22" t="s">
        <v>55</v>
      </c>
      <c r="B8" s="147"/>
      <c r="C8" s="147"/>
      <c r="D8" s="147"/>
    </row>
    <row r="9" spans="1:4" s="17" customFormat="1" ht="15.75" thickBot="1">
      <c r="A9" s="23"/>
      <c r="B9" s="23"/>
      <c r="C9" s="23"/>
      <c r="D9" s="19"/>
    </row>
    <row r="10" spans="1:4" s="17" customFormat="1" ht="15.75" thickBot="1">
      <c r="A10" s="148" t="s">
        <v>56</v>
      </c>
      <c r="B10" s="149"/>
      <c r="C10" s="149"/>
      <c r="D10" s="150"/>
    </row>
    <row r="11" spans="1:4" s="17" customFormat="1">
      <c r="A11" s="8" t="s">
        <v>57</v>
      </c>
      <c r="B11" s="151" t="s">
        <v>58</v>
      </c>
      <c r="C11" s="152"/>
      <c r="D11" s="9"/>
    </row>
    <row r="12" spans="1:4" s="17" customFormat="1">
      <c r="A12" s="4" t="s">
        <v>59</v>
      </c>
      <c r="B12" s="153" t="s">
        <v>60</v>
      </c>
      <c r="C12" s="154"/>
      <c r="D12" s="24" t="s">
        <v>218</v>
      </c>
    </row>
    <row r="13" spans="1:4" s="17" customFormat="1">
      <c r="A13" s="4" t="s">
        <v>62</v>
      </c>
      <c r="B13" s="153" t="s">
        <v>205</v>
      </c>
      <c r="C13" s="154"/>
      <c r="D13" s="70" t="s">
        <v>206</v>
      </c>
    </row>
    <row r="14" spans="1:4" s="17" customFormat="1" ht="15" customHeight="1">
      <c r="A14" s="4" t="s">
        <v>65</v>
      </c>
      <c r="B14" s="153" t="s">
        <v>66</v>
      </c>
      <c r="C14" s="154"/>
      <c r="D14" s="24" t="s">
        <v>197</v>
      </c>
    </row>
    <row r="15" spans="1:4" s="17" customFormat="1" ht="15.75" thickBot="1">
      <c r="A15" s="25" t="s">
        <v>67</v>
      </c>
      <c r="B15" s="155" t="s">
        <v>68</v>
      </c>
      <c r="C15" s="156"/>
      <c r="D15" s="26">
        <v>12</v>
      </c>
    </row>
    <row r="16" spans="1:4" s="17" customFormat="1" ht="15.75" thickBot="1">
      <c r="A16" s="23"/>
      <c r="B16" s="23"/>
      <c r="C16" s="23"/>
      <c r="D16" s="19"/>
    </row>
    <row r="17" spans="1:6" s="17" customFormat="1" ht="15.75" thickBot="1">
      <c r="A17" s="135" t="s">
        <v>69</v>
      </c>
      <c r="B17" s="136"/>
      <c r="C17" s="136"/>
      <c r="D17" s="136"/>
    </row>
    <row r="18" spans="1:6" s="17" customFormat="1">
      <c r="A18" s="157" t="s">
        <v>16</v>
      </c>
      <c r="B18" s="158"/>
      <c r="C18" s="27" t="s">
        <v>3</v>
      </c>
      <c r="D18" s="28" t="s">
        <v>70</v>
      </c>
    </row>
    <row r="19" spans="1:6" s="17" customFormat="1" ht="15.75" customHeight="1" thickBot="1">
      <c r="A19" s="159" t="s">
        <v>207</v>
      </c>
      <c r="B19" s="160"/>
      <c r="C19" s="29" t="s">
        <v>72</v>
      </c>
      <c r="D19" s="26">
        <v>3</v>
      </c>
    </row>
    <row r="20" spans="1:6" s="17" customFormat="1" ht="15.75" thickBot="1">
      <c r="A20" s="19"/>
      <c r="D20" s="19"/>
    </row>
    <row r="21" spans="1:6" s="17" customFormat="1" ht="15.75" customHeight="1" thickBot="1">
      <c r="A21" s="161" t="s">
        <v>73</v>
      </c>
      <c r="B21" s="162"/>
      <c r="C21" s="162"/>
      <c r="D21" s="163"/>
    </row>
    <row r="22" spans="1:6" s="17" customFormat="1" ht="30">
      <c r="A22" s="8">
        <v>1</v>
      </c>
      <c r="B22" s="151" t="s">
        <v>74</v>
      </c>
      <c r="C22" s="152"/>
      <c r="D22" s="30" t="s">
        <v>219</v>
      </c>
    </row>
    <row r="23" spans="1:6" s="17" customFormat="1">
      <c r="A23" s="4">
        <v>2</v>
      </c>
      <c r="B23" s="200" t="s">
        <v>220</v>
      </c>
      <c r="C23" s="201"/>
      <c r="D23" s="87">
        <f>'[1]Assistente Adm II'!$D$3</f>
        <v>1859.5</v>
      </c>
    </row>
    <row r="24" spans="1:6" s="17" customFormat="1">
      <c r="A24" s="4">
        <v>3</v>
      </c>
      <c r="B24" s="164" t="s">
        <v>77</v>
      </c>
      <c r="C24" s="165"/>
      <c r="D24" s="24" t="str">
        <f>A19</f>
        <v>APOIO ADMINISTRATIVO</v>
      </c>
    </row>
    <row r="25" spans="1:6" s="17" customFormat="1">
      <c r="A25" s="4">
        <v>4</v>
      </c>
      <c r="B25" s="153" t="s">
        <v>78</v>
      </c>
      <c r="C25" s="154"/>
      <c r="D25" s="31" t="s">
        <v>79</v>
      </c>
    </row>
    <row r="26" spans="1:6" s="17" customFormat="1" ht="15.75" thickBot="1">
      <c r="A26" s="25">
        <v>5</v>
      </c>
      <c r="B26" s="155" t="s">
        <v>210</v>
      </c>
      <c r="C26" s="156"/>
      <c r="D26" s="24">
        <v>3</v>
      </c>
    </row>
    <row r="27" spans="1:6" s="17" customFormat="1">
      <c r="A27" s="23"/>
      <c r="D27" s="19"/>
    </row>
    <row r="28" spans="1:6" s="17" customFormat="1" ht="16.5" thickBot="1">
      <c r="A28" s="166" t="s">
        <v>81</v>
      </c>
      <c r="B28" s="166"/>
      <c r="C28" s="166"/>
      <c r="D28" s="166"/>
    </row>
    <row r="29" spans="1:6" s="17" customFormat="1" ht="15.75" thickBot="1">
      <c r="A29" s="15" t="s">
        <v>82</v>
      </c>
      <c r="B29" s="163" t="s">
        <v>83</v>
      </c>
      <c r="C29" s="167"/>
      <c r="D29" s="32" t="s">
        <v>84</v>
      </c>
    </row>
    <row r="30" spans="1:6" s="17" customFormat="1">
      <c r="A30" s="8" t="s">
        <v>57</v>
      </c>
      <c r="B30" s="151" t="s">
        <v>85</v>
      </c>
      <c r="C30" s="152"/>
      <c r="D30" s="85">
        <f>D23</f>
        <v>1859.5</v>
      </c>
    </row>
    <row r="31" spans="1:6" s="17" customFormat="1">
      <c r="A31" s="4" t="s">
        <v>59</v>
      </c>
      <c r="B31" s="153" t="s">
        <v>86</v>
      </c>
      <c r="C31" s="154"/>
      <c r="D31" s="33"/>
    </row>
    <row r="32" spans="1:6" s="17" customFormat="1">
      <c r="A32" s="4" t="s">
        <v>62</v>
      </c>
      <c r="B32" s="153" t="s">
        <v>87</v>
      </c>
      <c r="C32" s="154"/>
      <c r="D32" s="33"/>
      <c r="F32" s="34"/>
    </row>
    <row r="33" spans="1:4" s="17" customFormat="1">
      <c r="A33" s="4" t="s">
        <v>65</v>
      </c>
      <c r="B33" s="153" t="s">
        <v>88</v>
      </c>
      <c r="C33" s="154"/>
      <c r="D33" s="33"/>
    </row>
    <row r="34" spans="1:4" s="17" customFormat="1">
      <c r="A34" s="4" t="s">
        <v>67</v>
      </c>
      <c r="B34" s="153" t="s">
        <v>89</v>
      </c>
      <c r="C34" s="154"/>
      <c r="D34" s="33"/>
    </row>
    <row r="35" spans="1:4" s="17" customFormat="1" ht="15.75" customHeight="1">
      <c r="A35" s="4" t="s">
        <v>90</v>
      </c>
      <c r="B35" s="164" t="s">
        <v>91</v>
      </c>
      <c r="C35" s="165"/>
      <c r="D35" s="33"/>
    </row>
    <row r="36" spans="1:4" s="17" customFormat="1" ht="15.75" thickBot="1">
      <c r="A36" s="35" t="s">
        <v>92</v>
      </c>
      <c r="B36" s="155" t="s">
        <v>93</v>
      </c>
      <c r="C36" s="156"/>
      <c r="D36" s="36"/>
    </row>
    <row r="37" spans="1:4" s="17" customFormat="1" ht="15.75" customHeight="1" thickBot="1">
      <c r="A37" s="168" t="s">
        <v>94</v>
      </c>
      <c r="B37" s="169"/>
      <c r="C37" s="167"/>
      <c r="D37" s="37">
        <f>SUM(D30:D36)</f>
        <v>1859.5</v>
      </c>
    </row>
    <row r="38" spans="1:4" s="17" customFormat="1">
      <c r="A38" s="38"/>
      <c r="D38" s="19"/>
    </row>
    <row r="39" spans="1:4" s="17" customFormat="1" ht="16.5" thickBot="1">
      <c r="A39" s="166" t="s">
        <v>95</v>
      </c>
      <c r="B39" s="166"/>
      <c r="C39" s="166"/>
      <c r="D39" s="166"/>
    </row>
    <row r="40" spans="1:4" s="17" customFormat="1" ht="15.75" thickBot="1">
      <c r="A40" s="15" t="s">
        <v>33</v>
      </c>
      <c r="B40" s="16" t="s">
        <v>96</v>
      </c>
      <c r="C40" s="16" t="s">
        <v>97</v>
      </c>
      <c r="D40" s="39" t="s">
        <v>84</v>
      </c>
    </row>
    <row r="41" spans="1:4" s="17" customFormat="1">
      <c r="A41" s="8" t="s">
        <v>57</v>
      </c>
      <c r="B41" s="40" t="s">
        <v>98</v>
      </c>
      <c r="C41" s="2">
        <f>1/12</f>
        <v>8.3299999999999999E-2</v>
      </c>
      <c r="D41" s="14">
        <f>C41*D37</f>
        <v>154.9</v>
      </c>
    </row>
    <row r="42" spans="1:4" s="17" customFormat="1" ht="15.75" thickBot="1">
      <c r="A42" s="8" t="s">
        <v>59</v>
      </c>
      <c r="B42" s="40" t="s">
        <v>99</v>
      </c>
      <c r="C42" s="2">
        <v>0.121</v>
      </c>
      <c r="D42" s="14">
        <f>D37*C42</f>
        <v>225</v>
      </c>
    </row>
    <row r="43" spans="1:4" s="17" customFormat="1" ht="15.75" thickBot="1">
      <c r="A43" s="161" t="s">
        <v>100</v>
      </c>
      <c r="B43" s="162"/>
      <c r="C43" s="41">
        <f>SUM(C41:C42)</f>
        <v>0.20430000000000001</v>
      </c>
      <c r="D43" s="13">
        <f>SUM(D41:D42)</f>
        <v>379.9</v>
      </c>
    </row>
    <row r="44" spans="1:4" s="17" customFormat="1">
      <c r="A44" s="38"/>
      <c r="D44" s="19"/>
    </row>
    <row r="45" spans="1:4" s="17" customFormat="1">
      <c r="A45" s="170" t="s">
        <v>101</v>
      </c>
      <c r="B45" s="170"/>
      <c r="C45" s="170"/>
      <c r="D45" s="42">
        <f>D37+D43</f>
        <v>2239.4</v>
      </c>
    </row>
    <row r="46" spans="1:4" s="17" customFormat="1">
      <c r="A46" s="38"/>
      <c r="D46" s="19"/>
    </row>
    <row r="47" spans="1:4" s="17" customFormat="1" ht="16.5" thickBot="1">
      <c r="A47" s="166" t="s">
        <v>102</v>
      </c>
      <c r="B47" s="166"/>
      <c r="C47" s="166"/>
      <c r="D47" s="166"/>
    </row>
    <row r="48" spans="1:4" s="17" customFormat="1" ht="15.75" thickBot="1">
      <c r="A48" s="15" t="s">
        <v>34</v>
      </c>
      <c r="B48" s="16" t="s">
        <v>103</v>
      </c>
      <c r="C48" s="16" t="s">
        <v>97</v>
      </c>
      <c r="D48" s="39" t="s">
        <v>84</v>
      </c>
    </row>
    <row r="49" spans="1:4" s="17" customFormat="1">
      <c r="A49" s="8" t="s">
        <v>57</v>
      </c>
      <c r="B49" s="40" t="s">
        <v>104</v>
      </c>
      <c r="C49" s="2">
        <v>0.2</v>
      </c>
      <c r="D49" s="14">
        <f>C49*(D37+D43)</f>
        <v>447.88</v>
      </c>
    </row>
    <row r="50" spans="1:4" s="17" customFormat="1">
      <c r="A50" s="8" t="s">
        <v>59</v>
      </c>
      <c r="B50" s="43" t="s">
        <v>106</v>
      </c>
      <c r="C50" s="2">
        <v>2.5000000000000001E-2</v>
      </c>
      <c r="D50" s="14">
        <f>C50*(D$37+D43)</f>
        <v>55.99</v>
      </c>
    </row>
    <row r="51" spans="1:4" s="17" customFormat="1">
      <c r="A51" s="8" t="s">
        <v>62</v>
      </c>
      <c r="B51" s="5" t="s">
        <v>107</v>
      </c>
      <c r="C51" s="2">
        <v>0.03</v>
      </c>
      <c r="D51" s="14">
        <f>C51*(D$37+D43)</f>
        <v>67.180000000000007</v>
      </c>
    </row>
    <row r="52" spans="1:4" s="17" customFormat="1">
      <c r="A52" s="4" t="s">
        <v>65</v>
      </c>
      <c r="B52" s="5" t="s">
        <v>108</v>
      </c>
      <c r="C52" s="2">
        <v>1.4999999999999999E-2</v>
      </c>
      <c r="D52" s="14">
        <f>C52*(D$37+D43)</f>
        <v>33.590000000000003</v>
      </c>
    </row>
    <row r="53" spans="1:4" s="17" customFormat="1">
      <c r="A53" s="4" t="s">
        <v>67</v>
      </c>
      <c r="B53" s="5" t="s">
        <v>109</v>
      </c>
      <c r="C53" s="2">
        <v>0.01</v>
      </c>
      <c r="D53" s="14">
        <f>C53*(D43+D$37)</f>
        <v>22.39</v>
      </c>
    </row>
    <row r="54" spans="1:4" s="17" customFormat="1">
      <c r="A54" s="4" t="s">
        <v>90</v>
      </c>
      <c r="B54" s="44" t="s">
        <v>110</v>
      </c>
      <c r="C54" s="2">
        <v>6.0000000000000001E-3</v>
      </c>
      <c r="D54" s="14">
        <f>C54*(D$37+D43)</f>
        <v>13.44</v>
      </c>
    </row>
    <row r="55" spans="1:4" s="17" customFormat="1">
      <c r="A55" s="4" t="s">
        <v>92</v>
      </c>
      <c r="B55" s="5" t="s">
        <v>111</v>
      </c>
      <c r="C55" s="2">
        <v>2E-3</v>
      </c>
      <c r="D55" s="14">
        <f>C55*(D$37+D43)</f>
        <v>4.4800000000000004</v>
      </c>
    </row>
    <row r="56" spans="1:4" s="17" customFormat="1" ht="15.75" thickBot="1">
      <c r="A56" s="4" t="s">
        <v>112</v>
      </c>
      <c r="B56" s="5" t="s">
        <v>113</v>
      </c>
      <c r="C56" s="2">
        <v>0.08</v>
      </c>
      <c r="D56" s="14">
        <f>C56*(D$37+D43)</f>
        <v>179.15</v>
      </c>
    </row>
    <row r="57" spans="1:4" s="17" customFormat="1" ht="15.75" thickBot="1">
      <c r="A57" s="161" t="s">
        <v>100</v>
      </c>
      <c r="B57" s="162"/>
      <c r="C57" s="41">
        <f>SUM(C49:C56)</f>
        <v>0.36799999999999999</v>
      </c>
      <c r="D57" s="45">
        <f>SUM(D49:D56)</f>
        <v>824.1</v>
      </c>
    </row>
    <row r="58" spans="1:4" s="17" customFormat="1">
      <c r="A58" s="38"/>
      <c r="D58" s="19"/>
    </row>
    <row r="59" spans="1:4" s="17" customFormat="1" ht="16.5" thickBot="1">
      <c r="A59" s="166" t="s">
        <v>114</v>
      </c>
      <c r="B59" s="166"/>
      <c r="C59" s="166"/>
      <c r="D59" s="166"/>
    </row>
    <row r="60" spans="1:4" s="17" customFormat="1" ht="15.75" thickBot="1">
      <c r="A60" s="15" t="s">
        <v>35</v>
      </c>
      <c r="B60" s="16" t="s">
        <v>115</v>
      </c>
      <c r="C60" s="163" t="s">
        <v>84</v>
      </c>
      <c r="D60" s="169"/>
    </row>
    <row r="61" spans="1:4" s="17" customFormat="1">
      <c r="A61" s="8" t="s">
        <v>57</v>
      </c>
      <c r="B61" s="40" t="s">
        <v>116</v>
      </c>
      <c r="C61" s="172">
        <v>168</v>
      </c>
      <c r="D61" s="173"/>
    </row>
    <row r="62" spans="1:4" s="17" customFormat="1">
      <c r="A62" s="4" t="s">
        <v>117</v>
      </c>
      <c r="B62" s="5" t="s">
        <v>118</v>
      </c>
      <c r="C62" s="174">
        <f>IF((6%*D30)&gt;C61,-C61,-(6%*D30))</f>
        <v>-111.57</v>
      </c>
      <c r="D62" s="175"/>
    </row>
    <row r="63" spans="1:4" s="17" customFormat="1">
      <c r="A63" s="4" t="s">
        <v>59</v>
      </c>
      <c r="B63" s="5" t="s">
        <v>119</v>
      </c>
      <c r="C63" s="174">
        <f>'[1]Assistente Adm II'!$G$3</f>
        <v>550</v>
      </c>
      <c r="D63" s="175"/>
    </row>
    <row r="64" spans="1:4" s="17" customFormat="1">
      <c r="A64" s="4" t="s">
        <v>120</v>
      </c>
      <c r="B64" s="5" t="s">
        <v>121</v>
      </c>
      <c r="C64" s="174">
        <v>0</v>
      </c>
      <c r="D64" s="175"/>
    </row>
    <row r="65" spans="1:6" s="17" customFormat="1">
      <c r="A65" s="4" t="s">
        <v>62</v>
      </c>
      <c r="B65" s="6" t="s">
        <v>211</v>
      </c>
      <c r="C65" s="176"/>
      <c r="D65" s="177"/>
    </row>
    <row r="66" spans="1:6" s="17" customFormat="1">
      <c r="A66" s="4" t="s">
        <v>65</v>
      </c>
      <c r="B66" s="6" t="s">
        <v>221</v>
      </c>
      <c r="C66" s="176"/>
      <c r="D66" s="177"/>
    </row>
    <row r="67" spans="1:6" s="17" customFormat="1">
      <c r="A67" s="4" t="s">
        <v>67</v>
      </c>
      <c r="B67" s="6" t="s">
        <v>124</v>
      </c>
      <c r="C67" s="176"/>
      <c r="D67" s="177"/>
      <c r="F67" s="88"/>
    </row>
    <row r="68" spans="1:6" s="17" customFormat="1" ht="15.75" thickBot="1">
      <c r="A68" s="81"/>
      <c r="B68" s="82"/>
      <c r="C68" s="83"/>
      <c r="D68" s="83"/>
    </row>
    <row r="69" spans="1:6" s="17" customFormat="1" ht="15" customHeight="1" thickBot="1">
      <c r="A69" s="168" t="s">
        <v>125</v>
      </c>
      <c r="B69" s="169"/>
      <c r="C69" s="178">
        <f>SUM(C61:D67)</f>
        <v>606.42999999999995</v>
      </c>
      <c r="D69" s="178"/>
    </row>
    <row r="70" spans="1:6" s="17" customFormat="1">
      <c r="A70" s="179"/>
      <c r="B70" s="179"/>
      <c r="C70" s="179"/>
      <c r="D70" s="179"/>
    </row>
    <row r="71" spans="1:6" s="17" customFormat="1" ht="16.5" thickBot="1">
      <c r="A71" s="171" t="s">
        <v>126</v>
      </c>
      <c r="B71" s="171"/>
      <c r="C71" s="171"/>
      <c r="D71" s="46"/>
    </row>
    <row r="72" spans="1:6" s="17" customFormat="1" ht="15.75" thickBot="1">
      <c r="A72" s="15">
        <v>2</v>
      </c>
      <c r="B72" s="16" t="s">
        <v>127</v>
      </c>
      <c r="C72" s="16" t="s">
        <v>84</v>
      </c>
      <c r="D72" s="47"/>
    </row>
    <row r="73" spans="1:6" s="17" customFormat="1">
      <c r="A73" s="7" t="s">
        <v>33</v>
      </c>
      <c r="B73" s="5" t="s">
        <v>96</v>
      </c>
      <c r="C73" s="48">
        <f>D43</f>
        <v>379.9</v>
      </c>
      <c r="D73" s="47"/>
    </row>
    <row r="74" spans="1:6" s="17" customFormat="1">
      <c r="A74" s="7" t="s">
        <v>34</v>
      </c>
      <c r="B74" s="5" t="s">
        <v>128</v>
      </c>
      <c r="C74" s="48">
        <f>D57</f>
        <v>824.1</v>
      </c>
      <c r="D74" s="47"/>
    </row>
    <row r="75" spans="1:6" s="17" customFormat="1" ht="15.75" thickBot="1">
      <c r="A75" s="7" t="s">
        <v>35</v>
      </c>
      <c r="B75" s="5" t="s">
        <v>115</v>
      </c>
      <c r="C75" s="48">
        <f>C69</f>
        <v>606.42999999999995</v>
      </c>
      <c r="D75" s="47"/>
    </row>
    <row r="76" spans="1:6" s="17" customFormat="1" ht="15" customHeight="1" thickBot="1">
      <c r="A76" s="168" t="s">
        <v>129</v>
      </c>
      <c r="B76" s="169"/>
      <c r="C76" s="49">
        <f>SUM(C73:C75)</f>
        <v>1810.43</v>
      </c>
      <c r="D76" s="47"/>
    </row>
    <row r="77" spans="1:6" s="17" customFormat="1" ht="15" customHeight="1">
      <c r="A77" s="47"/>
      <c r="B77" s="47"/>
      <c r="C77" s="47"/>
      <c r="D77" s="47"/>
    </row>
    <row r="78" spans="1:6" s="17" customFormat="1" ht="15" customHeight="1" thickBot="1">
      <c r="A78" s="166" t="s">
        <v>130</v>
      </c>
      <c r="B78" s="166"/>
      <c r="C78" s="166"/>
      <c r="D78" s="166"/>
    </row>
    <row r="79" spans="1:6" s="17" customFormat="1" ht="15" customHeight="1" thickBot="1">
      <c r="A79" s="15">
        <v>3</v>
      </c>
      <c r="B79" s="16" t="s">
        <v>131</v>
      </c>
      <c r="C79" s="16" t="s">
        <v>97</v>
      </c>
      <c r="D79" s="39" t="s">
        <v>84</v>
      </c>
    </row>
    <row r="80" spans="1:6" s="17" customFormat="1">
      <c r="A80" s="8" t="s">
        <v>57</v>
      </c>
      <c r="B80" s="40" t="s">
        <v>132</v>
      </c>
      <c r="C80" s="3">
        <f>1.81%</f>
        <v>1.8100000000000002E-2</v>
      </c>
      <c r="D80" s="14">
        <f>C80*($D$37)</f>
        <v>33.659999999999997</v>
      </c>
    </row>
    <row r="81" spans="1:6" s="17" customFormat="1" ht="15" customHeight="1">
      <c r="A81" s="4" t="s">
        <v>59</v>
      </c>
      <c r="B81" s="5" t="s">
        <v>133</v>
      </c>
      <c r="C81" s="3">
        <f>C80*C56</f>
        <v>1.4E-3</v>
      </c>
      <c r="D81" s="14">
        <f t="shared" ref="D81:D85" si="0">C81*($D$37)</f>
        <v>2.6</v>
      </c>
    </row>
    <row r="82" spans="1:6" s="17" customFormat="1" ht="15" customHeight="1">
      <c r="A82" s="4" t="s">
        <v>62</v>
      </c>
      <c r="B82" s="5" t="s">
        <v>134</v>
      </c>
      <c r="C82" s="3">
        <v>3.0499999999999999E-2</v>
      </c>
      <c r="D82" s="14">
        <f t="shared" si="0"/>
        <v>56.71</v>
      </c>
    </row>
    <row r="83" spans="1:6" s="17" customFormat="1" ht="15" customHeight="1">
      <c r="A83" s="4" t="s">
        <v>65</v>
      </c>
      <c r="B83" s="5" t="s">
        <v>135</v>
      </c>
      <c r="C83" s="3">
        <v>1.9E-3</v>
      </c>
      <c r="D83" s="14">
        <f t="shared" si="0"/>
        <v>3.53</v>
      </c>
    </row>
    <row r="84" spans="1:6" s="17" customFormat="1" ht="15" customHeight="1">
      <c r="A84" s="4" t="s">
        <v>67</v>
      </c>
      <c r="B84" s="5" t="s">
        <v>136</v>
      </c>
      <c r="C84" s="3">
        <f>C57*C83</f>
        <v>6.9999999999999999E-4</v>
      </c>
      <c r="D84" s="14">
        <f t="shared" si="0"/>
        <v>1.3</v>
      </c>
    </row>
    <row r="85" spans="1:6" s="17" customFormat="1" ht="15" customHeight="1" thickBot="1">
      <c r="A85" s="35" t="s">
        <v>90</v>
      </c>
      <c r="B85" s="50" t="s">
        <v>137</v>
      </c>
      <c r="C85" s="3">
        <v>9.4999999999999998E-3</v>
      </c>
      <c r="D85" s="14">
        <f t="shared" si="0"/>
        <v>17.670000000000002</v>
      </c>
      <c r="F85" s="51"/>
    </row>
    <row r="86" spans="1:6" s="17" customFormat="1" ht="15" customHeight="1">
      <c r="A86" s="180" t="s">
        <v>100</v>
      </c>
      <c r="B86" s="181"/>
      <c r="C86" s="79">
        <f>SUM(C80:C85)</f>
        <v>6.2100000000000002E-2</v>
      </c>
      <c r="D86" s="80">
        <f>SUM(D80:D85)</f>
        <v>115.47</v>
      </c>
    </row>
    <row r="87" spans="1:6" s="17" customFormat="1" ht="47.25" customHeight="1">
      <c r="A87" s="182" t="s">
        <v>138</v>
      </c>
      <c r="B87" s="182"/>
      <c r="C87" s="182"/>
      <c r="D87" s="182"/>
    </row>
    <row r="88" spans="1:6" s="17" customFormat="1" ht="18.75" customHeight="1">
      <c r="A88" s="78"/>
      <c r="B88" s="78"/>
      <c r="C88" s="78"/>
      <c r="D88" s="78"/>
    </row>
    <row r="89" spans="1:6" s="17" customFormat="1" ht="15" customHeight="1">
      <c r="A89" s="166" t="s">
        <v>139</v>
      </c>
      <c r="B89" s="166"/>
      <c r="C89" s="166"/>
      <c r="D89" s="166"/>
    </row>
    <row r="90" spans="1:6" s="17" customFormat="1" ht="15" customHeight="1">
      <c r="A90" s="166" t="s">
        <v>140</v>
      </c>
      <c r="B90" s="166"/>
      <c r="C90" s="166"/>
      <c r="D90" s="166"/>
    </row>
    <row r="91" spans="1:6" s="17" customFormat="1" ht="15" customHeight="1">
      <c r="A91" s="69" t="s">
        <v>41</v>
      </c>
      <c r="B91" s="69" t="s">
        <v>141</v>
      </c>
      <c r="C91" s="69" t="s">
        <v>97</v>
      </c>
      <c r="D91" s="69" t="s">
        <v>84</v>
      </c>
    </row>
    <row r="92" spans="1:6" s="17" customFormat="1">
      <c r="A92" s="7" t="s">
        <v>57</v>
      </c>
      <c r="B92" s="5" t="s">
        <v>142</v>
      </c>
      <c r="C92" s="12">
        <v>9.4999999999999998E-3</v>
      </c>
      <c r="D92" s="71">
        <f>C92*($D$37)</f>
        <v>17.670000000000002</v>
      </c>
    </row>
    <row r="93" spans="1:6" s="17" customFormat="1">
      <c r="A93" s="7" t="s">
        <v>59</v>
      </c>
      <c r="B93" s="5" t="s">
        <v>143</v>
      </c>
      <c r="C93" s="12">
        <v>4.1700000000000001E-2</v>
      </c>
      <c r="D93" s="71">
        <f t="shared" ref="D93:D97" si="1">C93*($D$37)</f>
        <v>77.540000000000006</v>
      </c>
    </row>
    <row r="94" spans="1:6" s="17" customFormat="1">
      <c r="A94" s="7" t="s">
        <v>62</v>
      </c>
      <c r="B94" s="5" t="s">
        <v>144</v>
      </c>
      <c r="C94" s="12">
        <v>1E-3</v>
      </c>
      <c r="D94" s="71">
        <f t="shared" si="1"/>
        <v>1.86</v>
      </c>
    </row>
    <row r="95" spans="1:6" s="17" customFormat="1">
      <c r="A95" s="7" t="s">
        <v>65</v>
      </c>
      <c r="B95" s="5" t="s">
        <v>145</v>
      </c>
      <c r="C95" s="12">
        <v>2.0000000000000001E-4</v>
      </c>
      <c r="D95" s="71">
        <f t="shared" si="1"/>
        <v>0.37</v>
      </c>
    </row>
    <row r="96" spans="1:6" s="17" customFormat="1">
      <c r="A96" s="7" t="s">
        <v>67</v>
      </c>
      <c r="B96" s="5" t="s">
        <v>146</v>
      </c>
      <c r="C96" s="12">
        <v>6.3E-3</v>
      </c>
      <c r="D96" s="71">
        <f t="shared" si="1"/>
        <v>11.71</v>
      </c>
    </row>
    <row r="97" spans="1:4" s="17" customFormat="1">
      <c r="A97" s="183" t="s">
        <v>100</v>
      </c>
      <c r="B97" s="183"/>
      <c r="C97" s="72">
        <f>SUM(C92:C96)</f>
        <v>5.8700000000000002E-2</v>
      </c>
      <c r="D97" s="71">
        <f t="shared" si="1"/>
        <v>109.15</v>
      </c>
    </row>
    <row r="98" spans="1:4" s="17" customFormat="1"/>
    <row r="99" spans="1:4" s="17" customFormat="1" ht="16.5" thickBot="1">
      <c r="A99" s="184" t="s">
        <v>147</v>
      </c>
      <c r="B99" s="184"/>
      <c r="C99" s="184"/>
      <c r="D99" s="184"/>
    </row>
    <row r="100" spans="1:4" s="17" customFormat="1" ht="15.75" thickBot="1">
      <c r="A100" s="15" t="s">
        <v>42</v>
      </c>
      <c r="B100" s="16" t="s">
        <v>148</v>
      </c>
      <c r="C100" s="53" t="s">
        <v>84</v>
      </c>
    </row>
    <row r="101" spans="1:4" s="17" customFormat="1" ht="15.75" thickBot="1">
      <c r="A101" s="8" t="s">
        <v>57</v>
      </c>
      <c r="B101" s="40" t="s">
        <v>149</v>
      </c>
      <c r="C101" s="54"/>
    </row>
    <row r="102" spans="1:4" s="17" customFormat="1" ht="15.75" thickBot="1">
      <c r="A102" s="161" t="s">
        <v>100</v>
      </c>
      <c r="B102" s="162"/>
      <c r="C102" s="55"/>
    </row>
    <row r="103" spans="1:4" s="17" customFormat="1"/>
    <row r="104" spans="1:4" s="17" customFormat="1" ht="15.75" thickBot="1">
      <c r="A104" s="185" t="s">
        <v>150</v>
      </c>
      <c r="B104" s="185"/>
      <c r="C104" s="185"/>
    </row>
    <row r="105" spans="1:4" s="17" customFormat="1" ht="15.75" thickBot="1">
      <c r="A105" s="15">
        <v>4</v>
      </c>
      <c r="B105" s="16" t="s">
        <v>151</v>
      </c>
      <c r="C105" s="53" t="s">
        <v>84</v>
      </c>
    </row>
    <row r="106" spans="1:4" s="17" customFormat="1">
      <c r="A106" s="4" t="s">
        <v>41</v>
      </c>
      <c r="B106" s="40" t="s">
        <v>141</v>
      </c>
      <c r="C106" s="54">
        <f>D97</f>
        <v>109.15</v>
      </c>
    </row>
    <row r="107" spans="1:4" s="17" customFormat="1" ht="15.75" thickBot="1">
      <c r="A107" s="4" t="s">
        <v>42</v>
      </c>
      <c r="B107" s="56" t="s">
        <v>148</v>
      </c>
      <c r="C107" s="54">
        <f>C101</f>
        <v>0</v>
      </c>
    </row>
    <row r="108" spans="1:4" s="17" customFormat="1" ht="15.75" thickBot="1">
      <c r="A108" s="161" t="s">
        <v>100</v>
      </c>
      <c r="B108" s="162"/>
      <c r="C108" s="57">
        <f>SUM(C106:C107)</f>
        <v>109.15</v>
      </c>
    </row>
    <row r="109" spans="1:4" s="17" customFormat="1">
      <c r="A109" s="38"/>
      <c r="D109" s="19"/>
    </row>
    <row r="110" spans="1:4" s="17" customFormat="1" ht="16.5" thickBot="1">
      <c r="A110" s="166" t="s">
        <v>152</v>
      </c>
      <c r="B110" s="166"/>
      <c r="C110" s="166"/>
      <c r="D110" s="166"/>
    </row>
    <row r="111" spans="1:4" s="17" customFormat="1" ht="15.75" thickBot="1">
      <c r="A111" s="15">
        <v>5</v>
      </c>
      <c r="B111" s="163" t="s">
        <v>153</v>
      </c>
      <c r="C111" s="167"/>
      <c r="D111" s="32" t="s">
        <v>84</v>
      </c>
    </row>
    <row r="112" spans="1:4" s="17" customFormat="1">
      <c r="A112" s="8" t="s">
        <v>57</v>
      </c>
      <c r="B112" s="151" t="s">
        <v>154</v>
      </c>
      <c r="C112" s="152"/>
      <c r="D112" s="84">
        <v>0</v>
      </c>
    </row>
    <row r="113" spans="1:4" s="17" customFormat="1">
      <c r="A113" s="4" t="s">
        <v>59</v>
      </c>
      <c r="B113" s="153" t="s">
        <v>155</v>
      </c>
      <c r="C113" s="154"/>
      <c r="D113" s="84">
        <v>0</v>
      </c>
    </row>
    <row r="114" spans="1:4" s="17" customFormat="1">
      <c r="A114" s="4" t="s">
        <v>62</v>
      </c>
      <c r="B114" s="153" t="s">
        <v>156</v>
      </c>
      <c r="C114" s="154"/>
      <c r="D114" s="84">
        <v>0</v>
      </c>
    </row>
    <row r="115" spans="1:4" s="17" customFormat="1" ht="15.75" thickBot="1">
      <c r="A115" s="35" t="s">
        <v>65</v>
      </c>
      <c r="B115" s="155" t="s">
        <v>93</v>
      </c>
      <c r="C115" s="156"/>
      <c r="D115" s="36"/>
    </row>
    <row r="116" spans="1:4" s="17" customFormat="1" ht="15.75" customHeight="1" thickBot="1">
      <c r="A116" s="168" t="s">
        <v>157</v>
      </c>
      <c r="B116" s="169"/>
      <c r="C116" s="167"/>
      <c r="D116" s="37">
        <f>SUM(D112:D115)</f>
        <v>0</v>
      </c>
    </row>
    <row r="117" spans="1:4" s="17" customFormat="1"/>
    <row r="118" spans="1:4" s="17" customFormat="1" ht="16.5" thickBot="1">
      <c r="A118" s="166" t="s">
        <v>158</v>
      </c>
      <c r="B118" s="166"/>
      <c r="C118" s="166"/>
      <c r="D118" s="166"/>
    </row>
    <row r="119" spans="1:4" s="17" customFormat="1" ht="15.75" thickBot="1">
      <c r="A119" s="15">
        <v>5</v>
      </c>
      <c r="B119" s="16" t="s">
        <v>159</v>
      </c>
      <c r="C119" s="52" t="s">
        <v>97</v>
      </c>
      <c r="D119" s="39" t="s">
        <v>84</v>
      </c>
    </row>
    <row r="120" spans="1:4" s="17" customFormat="1">
      <c r="A120" s="8" t="s">
        <v>57</v>
      </c>
      <c r="B120" s="9" t="s">
        <v>160</v>
      </c>
      <c r="C120" s="10">
        <v>0.05</v>
      </c>
      <c r="D120" s="58">
        <f>C120*$D$136</f>
        <v>194.73</v>
      </c>
    </row>
    <row r="121" spans="1:4" s="17" customFormat="1">
      <c r="A121" s="4" t="s">
        <v>59</v>
      </c>
      <c r="B121" s="11" t="s">
        <v>161</v>
      </c>
      <c r="C121" s="10">
        <v>0.1</v>
      </c>
      <c r="D121" s="58">
        <f>C121*(D120+$D$136)</f>
        <v>408.93</v>
      </c>
    </row>
    <row r="122" spans="1:4" s="17" customFormat="1">
      <c r="A122" s="4" t="s">
        <v>62</v>
      </c>
      <c r="B122" s="5" t="s">
        <v>162</v>
      </c>
      <c r="C122" s="59">
        <f>C123</f>
        <v>8.6499999999999994E-2</v>
      </c>
      <c r="D122" s="60"/>
    </row>
    <row r="123" spans="1:4" s="17" customFormat="1">
      <c r="A123" s="4" t="s">
        <v>163</v>
      </c>
      <c r="B123" s="5" t="s">
        <v>164</v>
      </c>
      <c r="C123" s="61">
        <f>SUM(C124:C126)</f>
        <v>8.6499999999999994E-2</v>
      </c>
      <c r="D123" s="60"/>
    </row>
    <row r="124" spans="1:4" s="17" customFormat="1">
      <c r="A124" s="4" t="s">
        <v>165</v>
      </c>
      <c r="B124" s="5" t="s">
        <v>166</v>
      </c>
      <c r="C124" s="61">
        <v>6.4999999999999997E-3</v>
      </c>
      <c r="D124" s="60">
        <f>(D136+D120+D121)/(1-C122)*C124</f>
        <v>32.01</v>
      </c>
    </row>
    <row r="125" spans="1:4" s="17" customFormat="1">
      <c r="A125" s="4" t="s">
        <v>167</v>
      </c>
      <c r="B125" s="5" t="s">
        <v>168</v>
      </c>
      <c r="C125" s="61">
        <v>0.03</v>
      </c>
      <c r="D125" s="60">
        <f>(D136+D120+D121)/(1-C122)*C125</f>
        <v>147.72</v>
      </c>
    </row>
    <row r="126" spans="1:4" s="17" customFormat="1" ht="15.75" thickBot="1">
      <c r="A126" s="4" t="s">
        <v>169</v>
      </c>
      <c r="B126" s="43" t="s">
        <v>170</v>
      </c>
      <c r="C126" s="61">
        <v>0.05</v>
      </c>
      <c r="D126" s="60">
        <f>(D136+D120+D121)/(1-C122)*C126</f>
        <v>246.21</v>
      </c>
    </row>
    <row r="127" spans="1:4" s="17" customFormat="1" ht="15.75" thickBot="1">
      <c r="A127" s="161" t="s">
        <v>100</v>
      </c>
      <c r="B127" s="162"/>
      <c r="C127" s="162"/>
      <c r="D127" s="62">
        <f>SUM(D120:D126)</f>
        <v>1029.5999999999999</v>
      </c>
    </row>
    <row r="128" spans="1:4" s="17" customFormat="1" ht="15.75" customHeight="1">
      <c r="A128" s="38"/>
      <c r="D128" s="19"/>
    </row>
    <row r="129" spans="1:8" s="17" customFormat="1" ht="16.5" thickBot="1">
      <c r="A129" s="186" t="s">
        <v>171</v>
      </c>
      <c r="B129" s="186"/>
      <c r="C129" s="186"/>
      <c r="D129" s="186"/>
    </row>
    <row r="130" spans="1:8" s="17" customFormat="1" ht="15.75" customHeight="1" thickBot="1">
      <c r="A130" s="168" t="s">
        <v>172</v>
      </c>
      <c r="B130" s="169"/>
      <c r="C130" s="167"/>
      <c r="D130" s="39" t="s">
        <v>173</v>
      </c>
    </row>
    <row r="131" spans="1:8" s="17" customFormat="1">
      <c r="A131" s="8" t="s">
        <v>57</v>
      </c>
      <c r="B131" s="151" t="s">
        <v>174</v>
      </c>
      <c r="C131" s="152"/>
      <c r="D131" s="63">
        <f>D37</f>
        <v>1859.5</v>
      </c>
    </row>
    <row r="132" spans="1:8" s="17" customFormat="1">
      <c r="A132" s="4" t="s">
        <v>59</v>
      </c>
      <c r="B132" s="153" t="s">
        <v>175</v>
      </c>
      <c r="C132" s="154"/>
      <c r="D132" s="64">
        <f>C76</f>
        <v>1810.43</v>
      </c>
    </row>
    <row r="133" spans="1:8" s="17" customFormat="1">
      <c r="A133" s="4" t="s">
        <v>62</v>
      </c>
      <c r="B133" s="153" t="s">
        <v>176</v>
      </c>
      <c r="C133" s="154"/>
      <c r="D133" s="64">
        <f>D86</f>
        <v>115.47</v>
      </c>
    </row>
    <row r="134" spans="1:8" s="17" customFormat="1" ht="15" customHeight="1">
      <c r="A134" s="4" t="s">
        <v>65</v>
      </c>
      <c r="B134" s="65" t="s">
        <v>177</v>
      </c>
      <c r="C134" s="66"/>
      <c r="D134" s="64">
        <f>C108</f>
        <v>109.15</v>
      </c>
    </row>
    <row r="135" spans="1:8" s="17" customFormat="1">
      <c r="A135" s="4" t="s">
        <v>67</v>
      </c>
      <c r="B135" s="153" t="s">
        <v>178</v>
      </c>
      <c r="C135" s="154"/>
      <c r="D135" s="64">
        <f>D116</f>
        <v>0</v>
      </c>
    </row>
    <row r="136" spans="1:8" s="17" customFormat="1" ht="15" customHeight="1">
      <c r="A136" s="188" t="s">
        <v>179</v>
      </c>
      <c r="B136" s="189"/>
      <c r="C136" s="190"/>
      <c r="D136" s="64">
        <f>SUM(D131:D135)</f>
        <v>3894.55</v>
      </c>
    </row>
    <row r="137" spans="1:8" s="17" customFormat="1" ht="15.75" customHeight="1">
      <c r="A137" s="35" t="s">
        <v>90</v>
      </c>
      <c r="B137" s="191" t="s">
        <v>180</v>
      </c>
      <c r="C137" s="192"/>
      <c r="D137" s="67">
        <f>D127</f>
        <v>1029.5999999999999</v>
      </c>
    </row>
    <row r="138" spans="1:8" s="17" customFormat="1" ht="15" customHeight="1">
      <c r="A138" s="183" t="s">
        <v>181</v>
      </c>
      <c r="B138" s="183"/>
      <c r="C138" s="183"/>
      <c r="D138" s="68">
        <f>SUM(D136:D137)</f>
        <v>4924.1499999999996</v>
      </c>
    </row>
    <row r="140" spans="1:8">
      <c r="A140" s="202" t="s">
        <v>182</v>
      </c>
      <c r="B140" s="202"/>
      <c r="C140" s="202"/>
      <c r="D140" s="202"/>
      <c r="E140" s="202"/>
      <c r="F140" s="202"/>
      <c r="G140" s="202"/>
    </row>
    <row r="141" spans="1:8">
      <c r="A141" s="74"/>
      <c r="B141" s="194" t="s">
        <v>183</v>
      </c>
      <c r="C141" s="194"/>
      <c r="D141" s="194"/>
      <c r="E141" s="194"/>
      <c r="F141" s="194"/>
      <c r="G141" s="74" t="s">
        <v>84</v>
      </c>
    </row>
    <row r="142" spans="1:8">
      <c r="A142" s="73" t="s">
        <v>57</v>
      </c>
      <c r="B142" s="195" t="s">
        <v>184</v>
      </c>
      <c r="C142" s="195"/>
      <c r="D142" s="195"/>
      <c r="E142" s="195"/>
      <c r="F142" s="195"/>
      <c r="G142" s="75">
        <f>SUM(D136:D137)</f>
        <v>4924.1499999999996</v>
      </c>
      <c r="H142" s="86">
        <f>G142*2</f>
        <v>9848.2999999999993</v>
      </c>
    </row>
    <row r="143" spans="1:8">
      <c r="A143" s="73" t="s">
        <v>59</v>
      </c>
      <c r="B143" s="196" t="s">
        <v>185</v>
      </c>
      <c r="C143" s="197"/>
      <c r="D143" s="197"/>
      <c r="E143" s="197"/>
      <c r="F143" s="198"/>
      <c r="G143" s="75">
        <f>G142/22</f>
        <v>223.83</v>
      </c>
    </row>
    <row r="144" spans="1:8">
      <c r="A144" s="73" t="s">
        <v>62</v>
      </c>
      <c r="B144" s="195" t="s">
        <v>186</v>
      </c>
      <c r="C144" s="195"/>
      <c r="D144" s="195"/>
      <c r="E144" s="76">
        <v>3</v>
      </c>
      <c r="F144" s="77" t="s">
        <v>187</v>
      </c>
      <c r="G144" s="75">
        <f>(G142*E144)</f>
        <v>14772.45</v>
      </c>
    </row>
    <row r="145" spans="1:7">
      <c r="A145" s="73" t="s">
        <v>65</v>
      </c>
      <c r="B145" s="199" t="s">
        <v>188</v>
      </c>
      <c r="C145" s="199"/>
      <c r="D145" s="199"/>
      <c r="E145" s="76">
        <v>12</v>
      </c>
      <c r="F145" s="77" t="s">
        <v>189</v>
      </c>
      <c r="G145" s="75">
        <f>G144*12</f>
        <v>177269.4</v>
      </c>
    </row>
    <row r="146" spans="1:7">
      <c r="A146" s="187" t="s">
        <v>190</v>
      </c>
      <c r="B146" s="187"/>
      <c r="C146" s="187"/>
      <c r="D146" s="187"/>
      <c r="E146" s="187"/>
      <c r="F146" s="187"/>
      <c r="G146" s="187"/>
    </row>
  </sheetData>
  <mergeCells count="84">
    <mergeCell ref="A146:G146"/>
    <mergeCell ref="B133:C133"/>
    <mergeCell ref="B135:C135"/>
    <mergeCell ref="A136:C136"/>
    <mergeCell ref="B137:C137"/>
    <mergeCell ref="A138:C138"/>
    <mergeCell ref="A140:G140"/>
    <mergeCell ref="B141:F141"/>
    <mergeCell ref="B142:F142"/>
    <mergeCell ref="B143:F143"/>
    <mergeCell ref="B144:D144"/>
    <mergeCell ref="B145:D145"/>
    <mergeCell ref="B132:C132"/>
    <mergeCell ref="B111:C111"/>
    <mergeCell ref="B112:C112"/>
    <mergeCell ref="B113:C113"/>
    <mergeCell ref="B114:C114"/>
    <mergeCell ref="B115:C115"/>
    <mergeCell ref="A116:C116"/>
    <mergeCell ref="A118:D118"/>
    <mergeCell ref="A127:C127"/>
    <mergeCell ref="A129:D129"/>
    <mergeCell ref="A130:C130"/>
    <mergeCell ref="B131:C131"/>
    <mergeCell ref="A110:D110"/>
    <mergeCell ref="A76:B76"/>
    <mergeCell ref="A78:D78"/>
    <mergeCell ref="A86:B86"/>
    <mergeCell ref="A87:D87"/>
    <mergeCell ref="A89:D89"/>
    <mergeCell ref="A90:D90"/>
    <mergeCell ref="A97:B97"/>
    <mergeCell ref="A99:D99"/>
    <mergeCell ref="A102:B102"/>
    <mergeCell ref="A104:C104"/>
    <mergeCell ref="A108:B108"/>
    <mergeCell ref="A71:C71"/>
    <mergeCell ref="C60:D60"/>
    <mergeCell ref="C61:D61"/>
    <mergeCell ref="C62:D62"/>
    <mergeCell ref="C63:D63"/>
    <mergeCell ref="C64:D64"/>
    <mergeCell ref="C65:D65"/>
    <mergeCell ref="C66:D66"/>
    <mergeCell ref="C67:D67"/>
    <mergeCell ref="A69:B69"/>
    <mergeCell ref="C69:D69"/>
    <mergeCell ref="A70:D70"/>
    <mergeCell ref="A59:D59"/>
    <mergeCell ref="B32:C32"/>
    <mergeCell ref="B33:C33"/>
    <mergeCell ref="B34:C34"/>
    <mergeCell ref="B35:C35"/>
    <mergeCell ref="B36:C36"/>
    <mergeCell ref="A37:C37"/>
    <mergeCell ref="A39:D39"/>
    <mergeCell ref="A43:B43"/>
    <mergeCell ref="A45:C45"/>
    <mergeCell ref="A47:D47"/>
    <mergeCell ref="A57:B57"/>
    <mergeCell ref="B31:C31"/>
    <mergeCell ref="A18:B18"/>
    <mergeCell ref="A19:B19"/>
    <mergeCell ref="A21:D21"/>
    <mergeCell ref="B22:C22"/>
    <mergeCell ref="B23:C23"/>
    <mergeCell ref="B24:C24"/>
    <mergeCell ref="B25:C25"/>
    <mergeCell ref="B26:C26"/>
    <mergeCell ref="A28:D28"/>
    <mergeCell ref="B29:C29"/>
    <mergeCell ref="B30:C30"/>
    <mergeCell ref="A17:D17"/>
    <mergeCell ref="A1:D2"/>
    <mergeCell ref="A3:D4"/>
    <mergeCell ref="B6:D6"/>
    <mergeCell ref="B7:D7"/>
    <mergeCell ref="B8:D8"/>
    <mergeCell ref="A10:D10"/>
    <mergeCell ref="B11:C11"/>
    <mergeCell ref="B12:C12"/>
    <mergeCell ref="B13:C13"/>
    <mergeCell ref="B14:C14"/>
    <mergeCell ref="B15:C15"/>
  </mergeCells>
  <pageMargins left="0.511811024" right="0.511811024" top="0.78740157499999996" bottom="0.78740157499999996" header="0.31496062000000002" footer="0.31496062000000002"/>
  <pageSetup paperSize="9" scale="68" orientation="portrait" r:id="rId1"/>
  <rowBreaks count="1" manualBreakCount="1">
    <brk id="68" max="3" man="1"/>
  </rowBreaks>
  <colBreaks count="1" manualBreakCount="1">
    <brk id="4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01A7E-391E-413E-9B14-7A19B0227AEA}">
  <sheetPr>
    <tabColor rgb="FF0070C0"/>
  </sheetPr>
  <dimension ref="A1:H146"/>
  <sheetViews>
    <sheetView view="pageBreakPreview" topLeftCell="A48" zoomScale="115" zoomScaleNormal="115" zoomScaleSheetLayoutView="115" workbookViewId="0">
      <selection activeCell="C64" sqref="C64:D64"/>
    </sheetView>
  </sheetViews>
  <sheetFormatPr defaultRowHeight="15"/>
  <cols>
    <col min="1" max="1" width="14.5703125" style="1" bestFit="1" customWidth="1"/>
    <col min="2" max="2" width="59" bestFit="1" customWidth="1"/>
    <col min="3" max="3" width="20" bestFit="1" customWidth="1"/>
    <col min="4" max="4" width="34.7109375" style="1" bestFit="1" customWidth="1"/>
    <col min="6" max="6" width="15.85546875" customWidth="1"/>
    <col min="7" max="8" width="16.140625" customWidth="1"/>
  </cols>
  <sheetData>
    <row r="1" spans="1:4" s="17" customFormat="1" ht="27" customHeight="1">
      <c r="A1" s="137" t="s">
        <v>50</v>
      </c>
      <c r="B1" s="138"/>
      <c r="C1" s="138"/>
      <c r="D1" s="138"/>
    </row>
    <row r="2" spans="1:4" s="17" customFormat="1" ht="24" customHeight="1" thickBot="1">
      <c r="A2" s="139"/>
      <c r="B2" s="139"/>
      <c r="C2" s="139"/>
      <c r="D2" s="139"/>
    </row>
    <row r="3" spans="1:4" s="17" customFormat="1" ht="15" customHeight="1">
      <c r="A3" s="140" t="s">
        <v>51</v>
      </c>
      <c r="B3" s="141"/>
      <c r="C3" s="141"/>
      <c r="D3" s="141"/>
    </row>
    <row r="4" spans="1:4" s="17" customFormat="1" ht="15.75" customHeight="1" thickBot="1">
      <c r="A4" s="142"/>
      <c r="B4" s="143"/>
      <c r="C4" s="143"/>
      <c r="D4" s="143"/>
    </row>
    <row r="5" spans="1:4" s="17" customFormat="1" ht="15.75" thickBot="1">
      <c r="A5" s="18"/>
      <c r="D5" s="19"/>
    </row>
    <row r="6" spans="1:4" s="17" customFormat="1">
      <c r="A6" s="20" t="s">
        <v>52</v>
      </c>
      <c r="B6" s="144" t="s">
        <v>53</v>
      </c>
      <c r="C6" s="144"/>
      <c r="D6" s="144"/>
    </row>
    <row r="7" spans="1:4" s="17" customFormat="1">
      <c r="A7" s="21" t="s">
        <v>54</v>
      </c>
      <c r="B7" s="145"/>
      <c r="C7" s="146"/>
      <c r="D7" s="146"/>
    </row>
    <row r="8" spans="1:4" s="17" customFormat="1" ht="15.75" thickBot="1">
      <c r="A8" s="22" t="s">
        <v>55</v>
      </c>
      <c r="B8" s="147"/>
      <c r="C8" s="147"/>
      <c r="D8" s="147"/>
    </row>
    <row r="9" spans="1:4" s="17" customFormat="1" ht="15.75" thickBot="1">
      <c r="A9" s="23"/>
      <c r="B9" s="23"/>
      <c r="C9" s="23"/>
      <c r="D9" s="19"/>
    </row>
    <row r="10" spans="1:4" s="17" customFormat="1" ht="15.75" thickBot="1">
      <c r="A10" s="148" t="s">
        <v>56</v>
      </c>
      <c r="B10" s="149"/>
      <c r="C10" s="149"/>
      <c r="D10" s="150"/>
    </row>
    <row r="11" spans="1:4" s="17" customFormat="1">
      <c r="A11" s="8" t="s">
        <v>57</v>
      </c>
      <c r="B11" s="151" t="s">
        <v>58</v>
      </c>
      <c r="C11" s="152"/>
      <c r="D11" s="9"/>
    </row>
    <row r="12" spans="1:4" s="17" customFormat="1">
      <c r="A12" s="4" t="s">
        <v>59</v>
      </c>
      <c r="B12" s="153" t="s">
        <v>60</v>
      </c>
      <c r="C12" s="154"/>
      <c r="D12" s="24" t="s">
        <v>191</v>
      </c>
    </row>
    <row r="13" spans="1:4" s="17" customFormat="1">
      <c r="A13" s="4" t="s">
        <v>62</v>
      </c>
      <c r="B13" s="153" t="s">
        <v>205</v>
      </c>
      <c r="C13" s="154"/>
      <c r="D13" s="70" t="s">
        <v>192</v>
      </c>
    </row>
    <row r="14" spans="1:4" s="17" customFormat="1" ht="15" customHeight="1">
      <c r="A14" s="4" t="s">
        <v>65</v>
      </c>
      <c r="B14" s="153" t="s">
        <v>66</v>
      </c>
      <c r="C14" s="154"/>
      <c r="D14" s="24" t="s">
        <v>197</v>
      </c>
    </row>
    <row r="15" spans="1:4" s="17" customFormat="1" ht="15.75" thickBot="1">
      <c r="A15" s="25" t="s">
        <v>67</v>
      </c>
      <c r="B15" s="155" t="s">
        <v>68</v>
      </c>
      <c r="C15" s="156"/>
      <c r="D15" s="26">
        <v>12</v>
      </c>
    </row>
    <row r="16" spans="1:4" s="17" customFormat="1" ht="15.75" thickBot="1">
      <c r="A16" s="23"/>
      <c r="B16" s="23"/>
      <c r="C16" s="23"/>
      <c r="D16" s="19"/>
    </row>
    <row r="17" spans="1:6" s="17" customFormat="1" ht="15.75" thickBot="1">
      <c r="A17" s="135" t="s">
        <v>69</v>
      </c>
      <c r="B17" s="136"/>
      <c r="C17" s="136"/>
      <c r="D17" s="136"/>
    </row>
    <row r="18" spans="1:6" s="17" customFormat="1">
      <c r="A18" s="157" t="s">
        <v>16</v>
      </c>
      <c r="B18" s="158"/>
      <c r="C18" s="27" t="s">
        <v>3</v>
      </c>
      <c r="D18" s="28" t="s">
        <v>70</v>
      </c>
    </row>
    <row r="19" spans="1:6" s="17" customFormat="1" ht="15.75" customHeight="1" thickBot="1">
      <c r="A19" s="159" t="s">
        <v>207</v>
      </c>
      <c r="B19" s="160"/>
      <c r="C19" s="29" t="s">
        <v>72</v>
      </c>
      <c r="D19" s="26">
        <v>3</v>
      </c>
    </row>
    <row r="20" spans="1:6" s="17" customFormat="1" ht="15.75" thickBot="1">
      <c r="A20" s="19"/>
      <c r="D20" s="19"/>
    </row>
    <row r="21" spans="1:6" s="17" customFormat="1" ht="15.75" customHeight="1" thickBot="1">
      <c r="A21" s="161" t="s">
        <v>73</v>
      </c>
      <c r="B21" s="162"/>
      <c r="C21" s="162"/>
      <c r="D21" s="163"/>
    </row>
    <row r="22" spans="1:6" s="17" customFormat="1" ht="30">
      <c r="A22" s="8">
        <v>1</v>
      </c>
      <c r="B22" s="151" t="s">
        <v>74</v>
      </c>
      <c r="C22" s="152"/>
      <c r="D22" s="30" t="s">
        <v>219</v>
      </c>
    </row>
    <row r="23" spans="1:6" s="17" customFormat="1">
      <c r="A23" s="4">
        <v>2</v>
      </c>
      <c r="B23" s="200" t="s">
        <v>220</v>
      </c>
      <c r="C23" s="201"/>
      <c r="D23" s="87">
        <f>'[1]Assistente Adm II'!$D$4</f>
        <v>2119.5</v>
      </c>
    </row>
    <row r="24" spans="1:6" s="17" customFormat="1">
      <c r="A24" s="4">
        <v>3</v>
      </c>
      <c r="B24" s="164" t="s">
        <v>77</v>
      </c>
      <c r="C24" s="165"/>
      <c r="D24" s="24" t="str">
        <f>A19</f>
        <v>APOIO ADMINISTRATIVO</v>
      </c>
    </row>
    <row r="25" spans="1:6" s="17" customFormat="1">
      <c r="A25" s="4">
        <v>4</v>
      </c>
      <c r="B25" s="153" t="s">
        <v>78</v>
      </c>
      <c r="C25" s="154"/>
      <c r="D25" s="31" t="s">
        <v>79</v>
      </c>
    </row>
    <row r="26" spans="1:6" s="17" customFormat="1" ht="15.75" thickBot="1">
      <c r="A26" s="25">
        <v>5</v>
      </c>
      <c r="B26" s="155" t="s">
        <v>210</v>
      </c>
      <c r="C26" s="156"/>
      <c r="D26" s="24">
        <v>3</v>
      </c>
    </row>
    <row r="27" spans="1:6" s="17" customFormat="1">
      <c r="A27" s="23"/>
      <c r="D27" s="19"/>
    </row>
    <row r="28" spans="1:6" s="17" customFormat="1" ht="16.5" thickBot="1">
      <c r="A28" s="166" t="s">
        <v>81</v>
      </c>
      <c r="B28" s="166"/>
      <c r="C28" s="166"/>
      <c r="D28" s="166"/>
    </row>
    <row r="29" spans="1:6" s="17" customFormat="1" ht="15.75" thickBot="1">
      <c r="A29" s="15" t="s">
        <v>82</v>
      </c>
      <c r="B29" s="163" t="s">
        <v>83</v>
      </c>
      <c r="C29" s="167"/>
      <c r="D29" s="32" t="s">
        <v>84</v>
      </c>
    </row>
    <row r="30" spans="1:6" s="17" customFormat="1">
      <c r="A30" s="8" t="s">
        <v>57</v>
      </c>
      <c r="B30" s="151" t="s">
        <v>85</v>
      </c>
      <c r="C30" s="152"/>
      <c r="D30" s="85">
        <f>D23</f>
        <v>2119.5</v>
      </c>
    </row>
    <row r="31" spans="1:6" s="17" customFormat="1">
      <c r="A31" s="4" t="s">
        <v>59</v>
      </c>
      <c r="B31" s="153" t="s">
        <v>86</v>
      </c>
      <c r="C31" s="154"/>
      <c r="D31" s="33"/>
    </row>
    <row r="32" spans="1:6" s="17" customFormat="1">
      <c r="A32" s="4" t="s">
        <v>62</v>
      </c>
      <c r="B32" s="153" t="s">
        <v>87</v>
      </c>
      <c r="C32" s="154"/>
      <c r="D32" s="33"/>
      <c r="F32" s="34"/>
    </row>
    <row r="33" spans="1:4" s="17" customFormat="1">
      <c r="A33" s="4" t="s">
        <v>65</v>
      </c>
      <c r="B33" s="153" t="s">
        <v>88</v>
      </c>
      <c r="C33" s="154"/>
      <c r="D33" s="33"/>
    </row>
    <row r="34" spans="1:4" s="17" customFormat="1">
      <c r="A34" s="4" t="s">
        <v>67</v>
      </c>
      <c r="B34" s="153" t="s">
        <v>89</v>
      </c>
      <c r="C34" s="154"/>
      <c r="D34" s="33"/>
    </row>
    <row r="35" spans="1:4" s="17" customFormat="1" ht="15.75" customHeight="1">
      <c r="A35" s="4" t="s">
        <v>90</v>
      </c>
      <c r="B35" s="164" t="s">
        <v>91</v>
      </c>
      <c r="C35" s="165"/>
      <c r="D35" s="33"/>
    </row>
    <row r="36" spans="1:4" s="17" customFormat="1" ht="15.75" thickBot="1">
      <c r="A36" s="35" t="s">
        <v>92</v>
      </c>
      <c r="B36" s="155" t="s">
        <v>93</v>
      </c>
      <c r="C36" s="156"/>
      <c r="D36" s="36"/>
    </row>
    <row r="37" spans="1:4" s="17" customFormat="1" ht="15.75" customHeight="1" thickBot="1">
      <c r="A37" s="168" t="s">
        <v>94</v>
      </c>
      <c r="B37" s="169"/>
      <c r="C37" s="167"/>
      <c r="D37" s="37">
        <f>SUM(D30:D36)</f>
        <v>2119.5</v>
      </c>
    </row>
    <row r="38" spans="1:4" s="17" customFormat="1">
      <c r="A38" s="38"/>
      <c r="D38" s="19"/>
    </row>
    <row r="39" spans="1:4" s="17" customFormat="1" ht="16.5" thickBot="1">
      <c r="A39" s="166" t="s">
        <v>95</v>
      </c>
      <c r="B39" s="166"/>
      <c r="C39" s="166"/>
      <c r="D39" s="166"/>
    </row>
    <row r="40" spans="1:4" s="17" customFormat="1" ht="15.75" thickBot="1">
      <c r="A40" s="15" t="s">
        <v>33</v>
      </c>
      <c r="B40" s="16" t="s">
        <v>96</v>
      </c>
      <c r="C40" s="16" t="s">
        <v>97</v>
      </c>
      <c r="D40" s="39" t="s">
        <v>84</v>
      </c>
    </row>
    <row r="41" spans="1:4" s="17" customFormat="1">
      <c r="A41" s="8" t="s">
        <v>57</v>
      </c>
      <c r="B41" s="40" t="s">
        <v>98</v>
      </c>
      <c r="C41" s="2">
        <f>1/12</f>
        <v>8.3299999999999999E-2</v>
      </c>
      <c r="D41" s="14">
        <f>C41*D37</f>
        <v>176.55</v>
      </c>
    </row>
    <row r="42" spans="1:4" s="17" customFormat="1" ht="15.75" thickBot="1">
      <c r="A42" s="8" t="s">
        <v>59</v>
      </c>
      <c r="B42" s="40" t="s">
        <v>99</v>
      </c>
      <c r="C42" s="2">
        <v>0.121</v>
      </c>
      <c r="D42" s="14">
        <f>D37*C42</f>
        <v>256.45999999999998</v>
      </c>
    </row>
    <row r="43" spans="1:4" s="17" customFormat="1" ht="15.75" thickBot="1">
      <c r="A43" s="161" t="s">
        <v>100</v>
      </c>
      <c r="B43" s="162"/>
      <c r="C43" s="41">
        <f>SUM(C41:C42)</f>
        <v>0.20430000000000001</v>
      </c>
      <c r="D43" s="13">
        <f>SUM(D41:D42)</f>
        <v>433.01</v>
      </c>
    </row>
    <row r="44" spans="1:4" s="17" customFormat="1">
      <c r="A44" s="38"/>
      <c r="D44" s="19"/>
    </row>
    <row r="45" spans="1:4" s="17" customFormat="1">
      <c r="A45" s="170" t="s">
        <v>101</v>
      </c>
      <c r="B45" s="170"/>
      <c r="C45" s="170"/>
      <c r="D45" s="42">
        <f>D37+D43</f>
        <v>2552.5100000000002</v>
      </c>
    </row>
    <row r="46" spans="1:4" s="17" customFormat="1">
      <c r="A46" s="38"/>
      <c r="D46" s="19"/>
    </row>
    <row r="47" spans="1:4" s="17" customFormat="1" ht="16.5" thickBot="1">
      <c r="A47" s="166" t="s">
        <v>102</v>
      </c>
      <c r="B47" s="166"/>
      <c r="C47" s="166"/>
      <c r="D47" s="166"/>
    </row>
    <row r="48" spans="1:4" s="17" customFormat="1" ht="15.75" thickBot="1">
      <c r="A48" s="15" t="s">
        <v>34</v>
      </c>
      <c r="B48" s="16" t="s">
        <v>103</v>
      </c>
      <c r="C48" s="16" t="s">
        <v>97</v>
      </c>
      <c r="D48" s="39" t="s">
        <v>84</v>
      </c>
    </row>
    <row r="49" spans="1:4" s="17" customFormat="1">
      <c r="A49" s="8" t="s">
        <v>57</v>
      </c>
      <c r="B49" s="40" t="s">
        <v>104</v>
      </c>
      <c r="C49" s="2">
        <v>0.2</v>
      </c>
      <c r="D49" s="14">
        <f>C49*(D37+D43)</f>
        <v>510.5</v>
      </c>
    </row>
    <row r="50" spans="1:4" s="17" customFormat="1">
      <c r="A50" s="8" t="s">
        <v>59</v>
      </c>
      <c r="B50" s="43" t="s">
        <v>106</v>
      </c>
      <c r="C50" s="2">
        <v>2.5000000000000001E-2</v>
      </c>
      <c r="D50" s="14">
        <f>C50*(D$37+D43)</f>
        <v>63.81</v>
      </c>
    </row>
    <row r="51" spans="1:4" s="17" customFormat="1">
      <c r="A51" s="8" t="s">
        <v>62</v>
      </c>
      <c r="B51" s="5" t="s">
        <v>107</v>
      </c>
      <c r="C51" s="2">
        <v>0.03</v>
      </c>
      <c r="D51" s="14">
        <f>C51*(D$37+D43)</f>
        <v>76.58</v>
      </c>
    </row>
    <row r="52" spans="1:4" s="17" customFormat="1">
      <c r="A52" s="4" t="s">
        <v>65</v>
      </c>
      <c r="B52" s="5" t="s">
        <v>108</v>
      </c>
      <c r="C52" s="2">
        <v>1.4999999999999999E-2</v>
      </c>
      <c r="D52" s="14">
        <f>C52*(D$37+D43)</f>
        <v>38.29</v>
      </c>
    </row>
    <row r="53" spans="1:4" s="17" customFormat="1">
      <c r="A53" s="4" t="s">
        <v>67</v>
      </c>
      <c r="B53" s="5" t="s">
        <v>109</v>
      </c>
      <c r="C53" s="2">
        <v>0.01</v>
      </c>
      <c r="D53" s="14">
        <f>C53*(D43+D$37)</f>
        <v>25.53</v>
      </c>
    </row>
    <row r="54" spans="1:4" s="17" customFormat="1">
      <c r="A54" s="4" t="s">
        <v>90</v>
      </c>
      <c r="B54" s="44" t="s">
        <v>110</v>
      </c>
      <c r="C54" s="2">
        <v>6.0000000000000001E-3</v>
      </c>
      <c r="D54" s="14">
        <f>C54*(D$37+D43)</f>
        <v>15.32</v>
      </c>
    </row>
    <row r="55" spans="1:4" s="17" customFormat="1">
      <c r="A55" s="4" t="s">
        <v>92</v>
      </c>
      <c r="B55" s="5" t="s">
        <v>111</v>
      </c>
      <c r="C55" s="2">
        <v>2E-3</v>
      </c>
      <c r="D55" s="14">
        <f>C55*(D$37+D43)</f>
        <v>5.1100000000000003</v>
      </c>
    </row>
    <row r="56" spans="1:4" s="17" customFormat="1" ht="15.75" thickBot="1">
      <c r="A56" s="4" t="s">
        <v>112</v>
      </c>
      <c r="B56" s="5" t="s">
        <v>113</v>
      </c>
      <c r="C56" s="2">
        <v>0.08</v>
      </c>
      <c r="D56" s="14">
        <f>C56*(D$37+D43)</f>
        <v>204.2</v>
      </c>
    </row>
    <row r="57" spans="1:4" s="17" customFormat="1" ht="15.75" thickBot="1">
      <c r="A57" s="161" t="s">
        <v>100</v>
      </c>
      <c r="B57" s="162"/>
      <c r="C57" s="41">
        <f>SUM(C49:C56)</f>
        <v>0.36799999999999999</v>
      </c>
      <c r="D57" s="45">
        <f>SUM(D49:D56)</f>
        <v>939.34</v>
      </c>
    </row>
    <row r="58" spans="1:4" s="17" customFormat="1">
      <c r="A58" s="38"/>
      <c r="D58" s="19"/>
    </row>
    <row r="59" spans="1:4" s="17" customFormat="1" ht="16.5" thickBot="1">
      <c r="A59" s="166" t="s">
        <v>114</v>
      </c>
      <c r="B59" s="166"/>
      <c r="C59" s="166"/>
      <c r="D59" s="166"/>
    </row>
    <row r="60" spans="1:4" s="17" customFormat="1" ht="15.75" thickBot="1">
      <c r="A60" s="15" t="s">
        <v>35</v>
      </c>
      <c r="B60" s="16" t="s">
        <v>115</v>
      </c>
      <c r="C60" s="163" t="s">
        <v>84</v>
      </c>
      <c r="D60" s="169"/>
    </row>
    <row r="61" spans="1:4" s="17" customFormat="1">
      <c r="A61" s="8" t="s">
        <v>57</v>
      </c>
      <c r="B61" s="40" t="s">
        <v>116</v>
      </c>
      <c r="C61" s="203">
        <v>198</v>
      </c>
      <c r="D61" s="204"/>
    </row>
    <row r="62" spans="1:4" s="17" customFormat="1">
      <c r="A62" s="4" t="s">
        <v>117</v>
      </c>
      <c r="B62" s="5" t="s">
        <v>118</v>
      </c>
      <c r="C62" s="176">
        <f>IF((6%*D30)&gt;C61,-C61,-(6%*D30))</f>
        <v>-127.17</v>
      </c>
      <c r="D62" s="177"/>
    </row>
    <row r="63" spans="1:4" s="17" customFormat="1">
      <c r="A63" s="4" t="s">
        <v>59</v>
      </c>
      <c r="B63" s="5" t="s">
        <v>119</v>
      </c>
      <c r="C63" s="176">
        <f>'[1]Assistente Adm II'!$G$4</f>
        <v>360</v>
      </c>
      <c r="D63" s="177"/>
    </row>
    <row r="64" spans="1:4" s="17" customFormat="1">
      <c r="A64" s="4" t="s">
        <v>120</v>
      </c>
      <c r="B64" s="5" t="s">
        <v>121</v>
      </c>
      <c r="C64" s="176">
        <v>0</v>
      </c>
      <c r="D64" s="177"/>
    </row>
    <row r="65" spans="1:6" s="17" customFormat="1">
      <c r="A65" s="4" t="s">
        <v>62</v>
      </c>
      <c r="B65" s="6" t="s">
        <v>211</v>
      </c>
      <c r="C65" s="176"/>
      <c r="D65" s="177"/>
    </row>
    <row r="66" spans="1:6" s="17" customFormat="1">
      <c r="A66" s="4" t="s">
        <v>65</v>
      </c>
      <c r="B66" s="6" t="s">
        <v>221</v>
      </c>
      <c r="C66" s="176"/>
      <c r="D66" s="177"/>
    </row>
    <row r="67" spans="1:6" s="17" customFormat="1">
      <c r="A67" s="4" t="s">
        <v>67</v>
      </c>
      <c r="B67" s="6" t="s">
        <v>124</v>
      </c>
      <c r="C67" s="176"/>
      <c r="D67" s="177"/>
      <c r="F67" s="88"/>
    </row>
    <row r="68" spans="1:6" s="17" customFormat="1" ht="15.75" thickBot="1">
      <c r="A68" s="81"/>
      <c r="B68" s="82"/>
      <c r="C68" s="83"/>
      <c r="D68" s="83"/>
    </row>
    <row r="69" spans="1:6" s="17" customFormat="1" ht="15" customHeight="1" thickBot="1">
      <c r="A69" s="168" t="s">
        <v>125</v>
      </c>
      <c r="B69" s="169"/>
      <c r="C69" s="178">
        <f>SUM(C61:D67)</f>
        <v>430.83</v>
      </c>
      <c r="D69" s="178"/>
    </row>
    <row r="70" spans="1:6" s="17" customFormat="1">
      <c r="A70" s="179"/>
      <c r="B70" s="179"/>
      <c r="C70" s="179"/>
      <c r="D70" s="179"/>
    </row>
    <row r="71" spans="1:6" s="17" customFormat="1" ht="16.5" thickBot="1">
      <c r="A71" s="171" t="s">
        <v>126</v>
      </c>
      <c r="B71" s="171"/>
      <c r="C71" s="171"/>
      <c r="D71" s="46"/>
    </row>
    <row r="72" spans="1:6" s="17" customFormat="1" ht="15.75" thickBot="1">
      <c r="A72" s="15">
        <v>2</v>
      </c>
      <c r="B72" s="16" t="s">
        <v>127</v>
      </c>
      <c r="C72" s="16" t="s">
        <v>84</v>
      </c>
      <c r="D72" s="47"/>
    </row>
    <row r="73" spans="1:6" s="17" customFormat="1">
      <c r="A73" s="7" t="s">
        <v>33</v>
      </c>
      <c r="B73" s="5" t="s">
        <v>96</v>
      </c>
      <c r="C73" s="48">
        <f>D43</f>
        <v>433.01</v>
      </c>
      <c r="D73" s="47"/>
    </row>
    <row r="74" spans="1:6" s="17" customFormat="1">
      <c r="A74" s="7" t="s">
        <v>34</v>
      </c>
      <c r="B74" s="5" t="s">
        <v>128</v>
      </c>
      <c r="C74" s="48">
        <f>D57</f>
        <v>939.34</v>
      </c>
      <c r="D74" s="47"/>
    </row>
    <row r="75" spans="1:6" s="17" customFormat="1" ht="15.75" thickBot="1">
      <c r="A75" s="7" t="s">
        <v>35</v>
      </c>
      <c r="B75" s="5" t="s">
        <v>115</v>
      </c>
      <c r="C75" s="48">
        <f>C69</f>
        <v>430.83</v>
      </c>
      <c r="D75" s="47"/>
    </row>
    <row r="76" spans="1:6" s="17" customFormat="1" ht="15" customHeight="1" thickBot="1">
      <c r="A76" s="168" t="s">
        <v>129</v>
      </c>
      <c r="B76" s="169"/>
      <c r="C76" s="49">
        <f>SUM(C73:C75)</f>
        <v>1803.18</v>
      </c>
      <c r="D76" s="47"/>
    </row>
    <row r="77" spans="1:6" s="17" customFormat="1" ht="15" customHeight="1">
      <c r="A77" s="47"/>
      <c r="B77" s="47"/>
      <c r="C77" s="47"/>
      <c r="D77" s="47"/>
    </row>
    <row r="78" spans="1:6" s="17" customFormat="1" ht="15" customHeight="1" thickBot="1">
      <c r="A78" s="166" t="s">
        <v>130</v>
      </c>
      <c r="B78" s="166"/>
      <c r="C78" s="166"/>
      <c r="D78" s="166"/>
    </row>
    <row r="79" spans="1:6" s="17" customFormat="1" ht="15" customHeight="1" thickBot="1">
      <c r="A79" s="15">
        <v>3</v>
      </c>
      <c r="B79" s="16" t="s">
        <v>131</v>
      </c>
      <c r="C79" s="16" t="s">
        <v>97</v>
      </c>
      <c r="D79" s="39" t="s">
        <v>84</v>
      </c>
    </row>
    <row r="80" spans="1:6" s="17" customFormat="1">
      <c r="A80" s="8" t="s">
        <v>57</v>
      </c>
      <c r="B80" s="40" t="s">
        <v>132</v>
      </c>
      <c r="C80" s="3">
        <f>1.81%</f>
        <v>1.8100000000000002E-2</v>
      </c>
      <c r="D80" s="14">
        <f>C80*($D$37)</f>
        <v>38.36</v>
      </c>
    </row>
    <row r="81" spans="1:6" s="17" customFormat="1" ht="15" customHeight="1">
      <c r="A81" s="4" t="s">
        <v>59</v>
      </c>
      <c r="B81" s="5" t="s">
        <v>133</v>
      </c>
      <c r="C81" s="3">
        <f>C80*C56</f>
        <v>1.4E-3</v>
      </c>
      <c r="D81" s="14">
        <f t="shared" ref="D81:D85" si="0">C81*($D$37)</f>
        <v>2.97</v>
      </c>
    </row>
    <row r="82" spans="1:6" s="17" customFormat="1" ht="15" customHeight="1">
      <c r="A82" s="4" t="s">
        <v>62</v>
      </c>
      <c r="B82" s="5" t="s">
        <v>134</v>
      </c>
      <c r="C82" s="3">
        <v>3.0499999999999999E-2</v>
      </c>
      <c r="D82" s="14">
        <f t="shared" si="0"/>
        <v>64.64</v>
      </c>
    </row>
    <row r="83" spans="1:6" s="17" customFormat="1" ht="15" customHeight="1">
      <c r="A83" s="4" t="s">
        <v>65</v>
      </c>
      <c r="B83" s="5" t="s">
        <v>135</v>
      </c>
      <c r="C83" s="3">
        <v>1.9E-3</v>
      </c>
      <c r="D83" s="14">
        <f t="shared" si="0"/>
        <v>4.03</v>
      </c>
    </row>
    <row r="84" spans="1:6" s="17" customFormat="1" ht="15" customHeight="1">
      <c r="A84" s="4" t="s">
        <v>67</v>
      </c>
      <c r="B84" s="5" t="s">
        <v>136</v>
      </c>
      <c r="C84" s="3">
        <f>C57*C83</f>
        <v>6.9999999999999999E-4</v>
      </c>
      <c r="D84" s="14">
        <f t="shared" si="0"/>
        <v>1.48</v>
      </c>
    </row>
    <row r="85" spans="1:6" s="17" customFormat="1" ht="15" customHeight="1" thickBot="1">
      <c r="A85" s="35" t="s">
        <v>90</v>
      </c>
      <c r="B85" s="50" t="s">
        <v>137</v>
      </c>
      <c r="C85" s="3">
        <v>9.4999999999999998E-3</v>
      </c>
      <c r="D85" s="14">
        <f t="shared" si="0"/>
        <v>20.14</v>
      </c>
      <c r="F85" s="51"/>
    </row>
    <row r="86" spans="1:6" s="17" customFormat="1" ht="15" customHeight="1">
      <c r="A86" s="180" t="s">
        <v>100</v>
      </c>
      <c r="B86" s="181"/>
      <c r="C86" s="79">
        <f>SUM(C80:C85)</f>
        <v>6.2100000000000002E-2</v>
      </c>
      <c r="D86" s="80">
        <f>SUM(D80:D85)</f>
        <v>131.62</v>
      </c>
    </row>
    <row r="87" spans="1:6" s="17" customFormat="1" ht="47.25" customHeight="1">
      <c r="A87" s="182" t="s">
        <v>138</v>
      </c>
      <c r="B87" s="182"/>
      <c r="C87" s="182"/>
      <c r="D87" s="182"/>
    </row>
    <row r="88" spans="1:6" s="17" customFormat="1" ht="18.75" customHeight="1">
      <c r="A88" s="78"/>
      <c r="B88" s="78"/>
      <c r="C88" s="78"/>
      <c r="D88" s="78"/>
    </row>
    <row r="89" spans="1:6" s="17" customFormat="1" ht="15" customHeight="1">
      <c r="A89" s="166" t="s">
        <v>139</v>
      </c>
      <c r="B89" s="166"/>
      <c r="C89" s="166"/>
      <c r="D89" s="166"/>
    </row>
    <row r="90" spans="1:6" s="17" customFormat="1" ht="15" customHeight="1">
      <c r="A90" s="166" t="s">
        <v>140</v>
      </c>
      <c r="B90" s="166"/>
      <c r="C90" s="166"/>
      <c r="D90" s="166"/>
    </row>
    <row r="91" spans="1:6" s="17" customFormat="1" ht="15" customHeight="1">
      <c r="A91" s="69" t="s">
        <v>41</v>
      </c>
      <c r="B91" s="69" t="s">
        <v>141</v>
      </c>
      <c r="C91" s="69" t="s">
        <v>97</v>
      </c>
      <c r="D91" s="69" t="s">
        <v>84</v>
      </c>
    </row>
    <row r="92" spans="1:6" s="17" customFormat="1">
      <c r="A92" s="7" t="s">
        <v>57</v>
      </c>
      <c r="B92" s="5" t="s">
        <v>142</v>
      </c>
      <c r="C92" s="12">
        <v>9.4999999999999998E-3</v>
      </c>
      <c r="D92" s="71">
        <f>C92*($D$37)</f>
        <v>20.14</v>
      </c>
    </row>
    <row r="93" spans="1:6" s="17" customFormat="1">
      <c r="A93" s="7" t="s">
        <v>59</v>
      </c>
      <c r="B93" s="5" t="s">
        <v>143</v>
      </c>
      <c r="C93" s="12">
        <v>4.1700000000000001E-2</v>
      </c>
      <c r="D93" s="71">
        <f t="shared" ref="D93:D97" si="1">C93*($D$37)</f>
        <v>88.38</v>
      </c>
    </row>
    <row r="94" spans="1:6" s="17" customFormat="1">
      <c r="A94" s="7" t="s">
        <v>62</v>
      </c>
      <c r="B94" s="5" t="s">
        <v>144</v>
      </c>
      <c r="C94" s="12">
        <v>1E-3</v>
      </c>
      <c r="D94" s="71">
        <f t="shared" si="1"/>
        <v>2.12</v>
      </c>
    </row>
    <row r="95" spans="1:6" s="17" customFormat="1">
      <c r="A95" s="7" t="s">
        <v>65</v>
      </c>
      <c r="B95" s="5" t="s">
        <v>145</v>
      </c>
      <c r="C95" s="12">
        <v>2.0000000000000001E-4</v>
      </c>
      <c r="D95" s="71">
        <f t="shared" si="1"/>
        <v>0.42</v>
      </c>
    </row>
    <row r="96" spans="1:6" s="17" customFormat="1">
      <c r="A96" s="7" t="s">
        <v>67</v>
      </c>
      <c r="B96" s="5" t="s">
        <v>146</v>
      </c>
      <c r="C96" s="12">
        <v>6.3E-3</v>
      </c>
      <c r="D96" s="71">
        <f t="shared" si="1"/>
        <v>13.35</v>
      </c>
    </row>
    <row r="97" spans="1:4" s="17" customFormat="1">
      <c r="A97" s="183" t="s">
        <v>100</v>
      </c>
      <c r="B97" s="183"/>
      <c r="C97" s="72">
        <f>SUM(C92:C96)</f>
        <v>5.8700000000000002E-2</v>
      </c>
      <c r="D97" s="71">
        <f t="shared" si="1"/>
        <v>124.41</v>
      </c>
    </row>
    <row r="98" spans="1:4" s="17" customFormat="1"/>
    <row r="99" spans="1:4" s="17" customFormat="1" ht="16.5" thickBot="1">
      <c r="A99" s="184" t="s">
        <v>147</v>
      </c>
      <c r="B99" s="184"/>
      <c r="C99" s="184"/>
      <c r="D99" s="184"/>
    </row>
    <row r="100" spans="1:4" s="17" customFormat="1" ht="15.75" thickBot="1">
      <c r="A100" s="15" t="s">
        <v>42</v>
      </c>
      <c r="B100" s="16" t="s">
        <v>148</v>
      </c>
      <c r="C100" s="53" t="s">
        <v>84</v>
      </c>
    </row>
    <row r="101" spans="1:4" s="17" customFormat="1" ht="15.75" thickBot="1">
      <c r="A101" s="8" t="s">
        <v>57</v>
      </c>
      <c r="B101" s="40" t="s">
        <v>149</v>
      </c>
      <c r="C101" s="54"/>
    </row>
    <row r="102" spans="1:4" s="17" customFormat="1" ht="15.75" thickBot="1">
      <c r="A102" s="161" t="s">
        <v>100</v>
      </c>
      <c r="B102" s="162"/>
      <c r="C102" s="55"/>
    </row>
    <row r="103" spans="1:4" s="17" customFormat="1"/>
    <row r="104" spans="1:4" s="17" customFormat="1" ht="15.75" thickBot="1">
      <c r="A104" s="185" t="s">
        <v>150</v>
      </c>
      <c r="B104" s="185"/>
      <c r="C104" s="185"/>
    </row>
    <row r="105" spans="1:4" s="17" customFormat="1" ht="15.75" thickBot="1">
      <c r="A105" s="15">
        <v>4</v>
      </c>
      <c r="B105" s="16" t="s">
        <v>151</v>
      </c>
      <c r="C105" s="53" t="s">
        <v>84</v>
      </c>
    </row>
    <row r="106" spans="1:4" s="17" customFormat="1">
      <c r="A106" s="4" t="s">
        <v>41</v>
      </c>
      <c r="B106" s="40" t="s">
        <v>141</v>
      </c>
      <c r="C106" s="54">
        <f>D97</f>
        <v>124.41</v>
      </c>
    </row>
    <row r="107" spans="1:4" s="17" customFormat="1" ht="15.75" thickBot="1">
      <c r="A107" s="4" t="s">
        <v>42</v>
      </c>
      <c r="B107" s="56" t="s">
        <v>148</v>
      </c>
      <c r="C107" s="54">
        <f>C101</f>
        <v>0</v>
      </c>
    </row>
    <row r="108" spans="1:4" s="17" customFormat="1" ht="15.75" thickBot="1">
      <c r="A108" s="161" t="s">
        <v>100</v>
      </c>
      <c r="B108" s="162"/>
      <c r="C108" s="57">
        <f>SUM(C106:C107)</f>
        <v>124.41</v>
      </c>
    </row>
    <row r="109" spans="1:4" s="17" customFormat="1">
      <c r="A109" s="38"/>
      <c r="D109" s="19"/>
    </row>
    <row r="110" spans="1:4" s="17" customFormat="1" ht="16.5" thickBot="1">
      <c r="A110" s="166" t="s">
        <v>152</v>
      </c>
      <c r="B110" s="166"/>
      <c r="C110" s="166"/>
      <c r="D110" s="166"/>
    </row>
    <row r="111" spans="1:4" s="17" customFormat="1" ht="15.75" thickBot="1">
      <c r="A111" s="15">
        <v>5</v>
      </c>
      <c r="B111" s="163" t="s">
        <v>153</v>
      </c>
      <c r="C111" s="167"/>
      <c r="D111" s="32" t="s">
        <v>84</v>
      </c>
    </row>
    <row r="112" spans="1:4" s="17" customFormat="1">
      <c r="A112" s="8" t="s">
        <v>57</v>
      </c>
      <c r="B112" s="151" t="s">
        <v>154</v>
      </c>
      <c r="C112" s="152"/>
      <c r="D112" s="84">
        <v>0</v>
      </c>
    </row>
    <row r="113" spans="1:4" s="17" customFormat="1">
      <c r="A113" s="4" t="s">
        <v>59</v>
      </c>
      <c r="B113" s="153" t="s">
        <v>155</v>
      </c>
      <c r="C113" s="154"/>
      <c r="D113" s="84">
        <v>0</v>
      </c>
    </row>
    <row r="114" spans="1:4" s="17" customFormat="1">
      <c r="A114" s="4" t="s">
        <v>62</v>
      </c>
      <c r="B114" s="153" t="s">
        <v>156</v>
      </c>
      <c r="C114" s="154"/>
      <c r="D114" s="84">
        <v>0</v>
      </c>
    </row>
    <row r="115" spans="1:4" s="17" customFormat="1" ht="15.75" thickBot="1">
      <c r="A115" s="35" t="s">
        <v>65</v>
      </c>
      <c r="B115" s="155" t="s">
        <v>93</v>
      </c>
      <c r="C115" s="156"/>
      <c r="D115" s="36"/>
    </row>
    <row r="116" spans="1:4" s="17" customFormat="1" ht="15.75" customHeight="1" thickBot="1">
      <c r="A116" s="168" t="s">
        <v>157</v>
      </c>
      <c r="B116" s="169"/>
      <c r="C116" s="167"/>
      <c r="D116" s="37">
        <f>SUM(D112:D115)</f>
        <v>0</v>
      </c>
    </row>
    <row r="117" spans="1:4" s="17" customFormat="1"/>
    <row r="118" spans="1:4" s="17" customFormat="1" ht="16.5" thickBot="1">
      <c r="A118" s="166" t="s">
        <v>158</v>
      </c>
      <c r="B118" s="166"/>
      <c r="C118" s="166"/>
      <c r="D118" s="166"/>
    </row>
    <row r="119" spans="1:4" s="17" customFormat="1" ht="15.75" thickBot="1">
      <c r="A119" s="15">
        <v>5</v>
      </c>
      <c r="B119" s="16" t="s">
        <v>159</v>
      </c>
      <c r="C119" s="52" t="s">
        <v>97</v>
      </c>
      <c r="D119" s="39" t="s">
        <v>84</v>
      </c>
    </row>
    <row r="120" spans="1:4" s="17" customFormat="1">
      <c r="A120" s="8" t="s">
        <v>57</v>
      </c>
      <c r="B120" s="9" t="s">
        <v>160</v>
      </c>
      <c r="C120" s="10">
        <v>0.05</v>
      </c>
      <c r="D120" s="58">
        <f>C120*$D$136</f>
        <v>208.94</v>
      </c>
    </row>
    <row r="121" spans="1:4" s="17" customFormat="1">
      <c r="A121" s="4" t="s">
        <v>59</v>
      </c>
      <c r="B121" s="11" t="s">
        <v>161</v>
      </c>
      <c r="C121" s="10">
        <v>0.1</v>
      </c>
      <c r="D121" s="58">
        <f>C121*(D120+$D$136)</f>
        <v>438.77</v>
      </c>
    </row>
    <row r="122" spans="1:4" s="17" customFormat="1">
      <c r="A122" s="4" t="s">
        <v>62</v>
      </c>
      <c r="B122" s="5" t="s">
        <v>162</v>
      </c>
      <c r="C122" s="59">
        <f>C123</f>
        <v>8.6499999999999994E-2</v>
      </c>
      <c r="D122" s="60"/>
    </row>
    <row r="123" spans="1:4" s="17" customFormat="1">
      <c r="A123" s="4" t="s">
        <v>163</v>
      </c>
      <c r="B123" s="5" t="s">
        <v>164</v>
      </c>
      <c r="C123" s="61">
        <f>SUM(C124:C126)</f>
        <v>8.6499999999999994E-2</v>
      </c>
      <c r="D123" s="60"/>
    </row>
    <row r="124" spans="1:4" s="17" customFormat="1">
      <c r="A124" s="4" t="s">
        <v>165</v>
      </c>
      <c r="B124" s="5" t="s">
        <v>166</v>
      </c>
      <c r="C124" s="61">
        <v>6.4999999999999997E-3</v>
      </c>
      <c r="D124" s="60">
        <f>(D136+D120+D121)/(1-C122)*C124</f>
        <v>34.340000000000003</v>
      </c>
    </row>
    <row r="125" spans="1:4" s="17" customFormat="1">
      <c r="A125" s="4" t="s">
        <v>167</v>
      </c>
      <c r="B125" s="5" t="s">
        <v>168</v>
      </c>
      <c r="C125" s="61">
        <v>0.03</v>
      </c>
      <c r="D125" s="60">
        <f>(D136+D120+D121)/(1-C122)*C125</f>
        <v>158.5</v>
      </c>
    </row>
    <row r="126" spans="1:4" s="17" customFormat="1" ht="15.75" thickBot="1">
      <c r="A126" s="4" t="s">
        <v>169</v>
      </c>
      <c r="B126" s="43" t="s">
        <v>170</v>
      </c>
      <c r="C126" s="61">
        <v>0.05</v>
      </c>
      <c r="D126" s="60">
        <f>(D136+D120+D121)/(1-C122)*C126</f>
        <v>264.17</v>
      </c>
    </row>
    <row r="127" spans="1:4" s="17" customFormat="1" ht="15.75" thickBot="1">
      <c r="A127" s="161" t="s">
        <v>100</v>
      </c>
      <c r="B127" s="162"/>
      <c r="C127" s="162"/>
      <c r="D127" s="62">
        <f>SUM(D120:D126)</f>
        <v>1104.72</v>
      </c>
    </row>
    <row r="128" spans="1:4" s="17" customFormat="1" ht="15.75" customHeight="1">
      <c r="A128" s="38"/>
      <c r="D128" s="19"/>
    </row>
    <row r="129" spans="1:8" s="17" customFormat="1" ht="16.5" thickBot="1">
      <c r="A129" s="186" t="s">
        <v>171</v>
      </c>
      <c r="B129" s="186"/>
      <c r="C129" s="186"/>
      <c r="D129" s="186"/>
    </row>
    <row r="130" spans="1:8" s="17" customFormat="1" ht="15.75" customHeight="1" thickBot="1">
      <c r="A130" s="168" t="s">
        <v>172</v>
      </c>
      <c r="B130" s="169"/>
      <c r="C130" s="167"/>
      <c r="D130" s="39" t="s">
        <v>173</v>
      </c>
    </row>
    <row r="131" spans="1:8" s="17" customFormat="1">
      <c r="A131" s="8" t="s">
        <v>57</v>
      </c>
      <c r="B131" s="151" t="s">
        <v>174</v>
      </c>
      <c r="C131" s="152"/>
      <c r="D131" s="63">
        <f>D37</f>
        <v>2119.5</v>
      </c>
    </row>
    <row r="132" spans="1:8" s="17" customFormat="1">
      <c r="A132" s="4" t="s">
        <v>59</v>
      </c>
      <c r="B132" s="153" t="s">
        <v>175</v>
      </c>
      <c r="C132" s="154"/>
      <c r="D132" s="64">
        <f>C76</f>
        <v>1803.18</v>
      </c>
    </row>
    <row r="133" spans="1:8" s="17" customFormat="1">
      <c r="A133" s="4" t="s">
        <v>62</v>
      </c>
      <c r="B133" s="153" t="s">
        <v>176</v>
      </c>
      <c r="C133" s="154"/>
      <c r="D133" s="64">
        <f>D86</f>
        <v>131.62</v>
      </c>
    </row>
    <row r="134" spans="1:8" s="17" customFormat="1" ht="15" customHeight="1">
      <c r="A134" s="4" t="s">
        <v>65</v>
      </c>
      <c r="B134" s="65" t="s">
        <v>177</v>
      </c>
      <c r="C134" s="66"/>
      <c r="D134" s="64">
        <f>C108</f>
        <v>124.41</v>
      </c>
    </row>
    <row r="135" spans="1:8" s="17" customFormat="1">
      <c r="A135" s="4" t="s">
        <v>67</v>
      </c>
      <c r="B135" s="153" t="s">
        <v>178</v>
      </c>
      <c r="C135" s="154"/>
      <c r="D135" s="64">
        <f>D116</f>
        <v>0</v>
      </c>
    </row>
    <row r="136" spans="1:8" s="17" customFormat="1" ht="15" customHeight="1">
      <c r="A136" s="188" t="s">
        <v>179</v>
      </c>
      <c r="B136" s="189"/>
      <c r="C136" s="190"/>
      <c r="D136" s="64">
        <f>SUM(D131:D135)</f>
        <v>4178.71</v>
      </c>
    </row>
    <row r="137" spans="1:8" s="17" customFormat="1" ht="15.75" customHeight="1">
      <c r="A137" s="35" t="s">
        <v>90</v>
      </c>
      <c r="B137" s="191" t="s">
        <v>180</v>
      </c>
      <c r="C137" s="192"/>
      <c r="D137" s="67">
        <f>D127</f>
        <v>1104.72</v>
      </c>
    </row>
    <row r="138" spans="1:8" s="17" customFormat="1" ht="15" customHeight="1">
      <c r="A138" s="183" t="s">
        <v>181</v>
      </c>
      <c r="B138" s="183"/>
      <c r="C138" s="183"/>
      <c r="D138" s="68">
        <f>SUM(D136:D137)</f>
        <v>5283.43</v>
      </c>
    </row>
    <row r="140" spans="1:8">
      <c r="A140" s="202" t="s">
        <v>182</v>
      </c>
      <c r="B140" s="202"/>
      <c r="C140" s="202"/>
      <c r="D140" s="202"/>
      <c r="E140" s="202"/>
      <c r="F140" s="202"/>
      <c r="G140" s="202"/>
    </row>
    <row r="141" spans="1:8">
      <c r="A141" s="74"/>
      <c r="B141" s="194" t="s">
        <v>183</v>
      </c>
      <c r="C141" s="194"/>
      <c r="D141" s="194"/>
      <c r="E141" s="194"/>
      <c r="F141" s="194"/>
      <c r="G141" s="74" t="s">
        <v>84</v>
      </c>
    </row>
    <row r="142" spans="1:8">
      <c r="A142" s="73" t="s">
        <v>57</v>
      </c>
      <c r="B142" s="195" t="s">
        <v>184</v>
      </c>
      <c r="C142" s="195"/>
      <c r="D142" s="195"/>
      <c r="E142" s="195"/>
      <c r="F142" s="195"/>
      <c r="G142" s="75">
        <f>SUM(D136:D137)</f>
        <v>5283.43</v>
      </c>
      <c r="H142" s="86">
        <f>G142*2</f>
        <v>10566.86</v>
      </c>
    </row>
    <row r="143" spans="1:8">
      <c r="A143" s="73" t="s">
        <v>59</v>
      </c>
      <c r="B143" s="196" t="s">
        <v>185</v>
      </c>
      <c r="C143" s="197"/>
      <c r="D143" s="197"/>
      <c r="E143" s="197"/>
      <c r="F143" s="198"/>
      <c r="G143" s="75">
        <f>G142/22</f>
        <v>240.16</v>
      </c>
    </row>
    <row r="144" spans="1:8">
      <c r="A144" s="73" t="s">
        <v>62</v>
      </c>
      <c r="B144" s="195" t="s">
        <v>186</v>
      </c>
      <c r="C144" s="195"/>
      <c r="D144" s="195"/>
      <c r="E144" s="76">
        <v>3</v>
      </c>
      <c r="F144" s="77" t="s">
        <v>187</v>
      </c>
      <c r="G144" s="75">
        <f>(G142*E144)</f>
        <v>15850.29</v>
      </c>
    </row>
    <row r="145" spans="1:7">
      <c r="A145" s="73" t="s">
        <v>65</v>
      </c>
      <c r="B145" s="199" t="s">
        <v>188</v>
      </c>
      <c r="C145" s="199"/>
      <c r="D145" s="199"/>
      <c r="E145" s="76">
        <v>12</v>
      </c>
      <c r="F145" s="77" t="s">
        <v>189</v>
      </c>
      <c r="G145" s="75">
        <f>G144*12</f>
        <v>190203.48</v>
      </c>
    </row>
    <row r="146" spans="1:7">
      <c r="A146" s="187" t="s">
        <v>190</v>
      </c>
      <c r="B146" s="187"/>
      <c r="C146" s="187"/>
      <c r="D146" s="187"/>
      <c r="E146" s="187"/>
      <c r="F146" s="187"/>
      <c r="G146" s="187"/>
    </row>
  </sheetData>
  <mergeCells count="84">
    <mergeCell ref="A146:G146"/>
    <mergeCell ref="B133:C133"/>
    <mergeCell ref="B135:C135"/>
    <mergeCell ref="A136:C136"/>
    <mergeCell ref="B137:C137"/>
    <mergeCell ref="A138:C138"/>
    <mergeCell ref="A140:G140"/>
    <mergeCell ref="B141:F141"/>
    <mergeCell ref="B142:F142"/>
    <mergeCell ref="B143:F143"/>
    <mergeCell ref="B144:D144"/>
    <mergeCell ref="B145:D145"/>
    <mergeCell ref="B132:C132"/>
    <mergeCell ref="B111:C111"/>
    <mergeCell ref="B112:C112"/>
    <mergeCell ref="B113:C113"/>
    <mergeCell ref="B114:C114"/>
    <mergeCell ref="B115:C115"/>
    <mergeCell ref="A116:C116"/>
    <mergeCell ref="A118:D118"/>
    <mergeCell ref="A127:C127"/>
    <mergeCell ref="A129:D129"/>
    <mergeCell ref="A130:C130"/>
    <mergeCell ref="B131:C131"/>
    <mergeCell ref="A110:D110"/>
    <mergeCell ref="A76:B76"/>
    <mergeCell ref="A78:D78"/>
    <mergeCell ref="A86:B86"/>
    <mergeCell ref="A87:D87"/>
    <mergeCell ref="A89:D89"/>
    <mergeCell ref="A90:D90"/>
    <mergeCell ref="A97:B97"/>
    <mergeCell ref="A99:D99"/>
    <mergeCell ref="A102:B102"/>
    <mergeCell ref="A104:C104"/>
    <mergeCell ref="A108:B108"/>
    <mergeCell ref="A71:C71"/>
    <mergeCell ref="C60:D60"/>
    <mergeCell ref="C61:D61"/>
    <mergeCell ref="C62:D62"/>
    <mergeCell ref="C63:D63"/>
    <mergeCell ref="C64:D64"/>
    <mergeCell ref="C65:D65"/>
    <mergeCell ref="C66:D66"/>
    <mergeCell ref="C67:D67"/>
    <mergeCell ref="A69:B69"/>
    <mergeCell ref="C69:D69"/>
    <mergeCell ref="A70:D70"/>
    <mergeCell ref="A59:D59"/>
    <mergeCell ref="B32:C32"/>
    <mergeCell ref="B33:C33"/>
    <mergeCell ref="B34:C34"/>
    <mergeCell ref="B35:C35"/>
    <mergeCell ref="B36:C36"/>
    <mergeCell ref="A37:C37"/>
    <mergeCell ref="A39:D39"/>
    <mergeCell ref="A43:B43"/>
    <mergeCell ref="A45:C45"/>
    <mergeCell ref="A47:D47"/>
    <mergeCell ref="A57:B57"/>
    <mergeCell ref="B31:C31"/>
    <mergeCell ref="A18:B18"/>
    <mergeCell ref="A19:B19"/>
    <mergeCell ref="A21:D21"/>
    <mergeCell ref="B22:C22"/>
    <mergeCell ref="B23:C23"/>
    <mergeCell ref="B24:C24"/>
    <mergeCell ref="B25:C25"/>
    <mergeCell ref="B26:C26"/>
    <mergeCell ref="A28:D28"/>
    <mergeCell ref="B29:C29"/>
    <mergeCell ref="B30:C30"/>
    <mergeCell ref="A17:D17"/>
    <mergeCell ref="A1:D2"/>
    <mergeCell ref="A3:D4"/>
    <mergeCell ref="B6:D6"/>
    <mergeCell ref="B7:D7"/>
    <mergeCell ref="B8:D8"/>
    <mergeCell ref="A10:D10"/>
    <mergeCell ref="B11:C11"/>
    <mergeCell ref="B12:C12"/>
    <mergeCell ref="B13:C13"/>
    <mergeCell ref="B14:C14"/>
    <mergeCell ref="B15:C15"/>
  </mergeCells>
  <pageMargins left="0.511811024" right="0.511811024" top="0.78740157499999996" bottom="0.78740157499999996" header="0.31496062000000002" footer="0.31496062000000002"/>
  <pageSetup paperSize="9" scale="68" orientation="portrait" r:id="rId1"/>
  <rowBreaks count="1" manualBreakCount="1">
    <brk id="68" max="3" man="1"/>
  </rowBreaks>
  <colBreaks count="1" manualBreakCount="1">
    <brk id="4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CAFAEA-B258-4893-9767-289393E76FE2}">
  <sheetPr>
    <tabColor rgb="FF0070C0"/>
  </sheetPr>
  <dimension ref="A1:H146"/>
  <sheetViews>
    <sheetView view="pageBreakPreview" topLeftCell="A48" zoomScale="115" zoomScaleNormal="115" zoomScaleSheetLayoutView="115" workbookViewId="0">
      <selection activeCell="C64" sqref="C64:D64"/>
    </sheetView>
  </sheetViews>
  <sheetFormatPr defaultRowHeight="15"/>
  <cols>
    <col min="1" max="1" width="14.5703125" style="1" bestFit="1" customWidth="1"/>
    <col min="2" max="2" width="59" bestFit="1" customWidth="1"/>
    <col min="3" max="3" width="20" bestFit="1" customWidth="1"/>
    <col min="4" max="4" width="34.7109375" style="1" bestFit="1" customWidth="1"/>
    <col min="6" max="6" width="15.85546875" customWidth="1"/>
    <col min="7" max="8" width="16.140625" customWidth="1"/>
  </cols>
  <sheetData>
    <row r="1" spans="1:4" s="17" customFormat="1" ht="27" customHeight="1">
      <c r="A1" s="137" t="s">
        <v>50</v>
      </c>
      <c r="B1" s="138"/>
      <c r="C1" s="138"/>
      <c r="D1" s="138"/>
    </row>
    <row r="2" spans="1:4" s="17" customFormat="1" ht="24" customHeight="1" thickBot="1">
      <c r="A2" s="139"/>
      <c r="B2" s="139"/>
      <c r="C2" s="139"/>
      <c r="D2" s="139"/>
    </row>
    <row r="3" spans="1:4" s="17" customFormat="1" ht="15" customHeight="1">
      <c r="A3" s="140" t="s">
        <v>51</v>
      </c>
      <c r="B3" s="141"/>
      <c r="C3" s="141"/>
      <c r="D3" s="141"/>
    </row>
    <row r="4" spans="1:4" s="17" customFormat="1" ht="15.75" customHeight="1" thickBot="1">
      <c r="A4" s="142"/>
      <c r="B4" s="143"/>
      <c r="C4" s="143"/>
      <c r="D4" s="143"/>
    </row>
    <row r="5" spans="1:4" s="17" customFormat="1" ht="15.75" thickBot="1">
      <c r="A5" s="18"/>
      <c r="D5" s="19"/>
    </row>
    <row r="6" spans="1:4" s="17" customFormat="1">
      <c r="A6" s="20" t="s">
        <v>52</v>
      </c>
      <c r="B6" s="144" t="s">
        <v>53</v>
      </c>
      <c r="C6" s="144"/>
      <c r="D6" s="144"/>
    </row>
    <row r="7" spans="1:4" s="17" customFormat="1">
      <c r="A7" s="21" t="s">
        <v>54</v>
      </c>
      <c r="B7" s="145"/>
      <c r="C7" s="146"/>
      <c r="D7" s="146"/>
    </row>
    <row r="8" spans="1:4" s="17" customFormat="1" ht="15.75" thickBot="1">
      <c r="A8" s="22" t="s">
        <v>55</v>
      </c>
      <c r="B8" s="147"/>
      <c r="C8" s="147"/>
      <c r="D8" s="147"/>
    </row>
    <row r="9" spans="1:4" s="17" customFormat="1" ht="15.75" thickBot="1">
      <c r="A9" s="23"/>
      <c r="B9" s="23"/>
      <c r="C9" s="23"/>
      <c r="D9" s="19"/>
    </row>
    <row r="10" spans="1:4" s="17" customFormat="1" ht="15.75" thickBot="1">
      <c r="A10" s="148" t="s">
        <v>56</v>
      </c>
      <c r="B10" s="149"/>
      <c r="C10" s="149"/>
      <c r="D10" s="150"/>
    </row>
    <row r="11" spans="1:4" s="17" customFormat="1">
      <c r="A11" s="8" t="s">
        <v>57</v>
      </c>
      <c r="B11" s="151" t="s">
        <v>58</v>
      </c>
      <c r="C11" s="152"/>
      <c r="D11" s="9"/>
    </row>
    <row r="12" spans="1:4" s="17" customFormat="1">
      <c r="A12" s="4" t="s">
        <v>59</v>
      </c>
      <c r="B12" s="153" t="s">
        <v>60</v>
      </c>
      <c r="C12" s="154"/>
      <c r="D12" s="24" t="s">
        <v>213</v>
      </c>
    </row>
    <row r="13" spans="1:4" s="17" customFormat="1">
      <c r="A13" s="4" t="s">
        <v>62</v>
      </c>
      <c r="B13" s="153" t="s">
        <v>205</v>
      </c>
      <c r="C13" s="154"/>
      <c r="D13" s="70" t="s">
        <v>196</v>
      </c>
    </row>
    <row r="14" spans="1:4" s="17" customFormat="1" ht="15" customHeight="1">
      <c r="A14" s="4" t="s">
        <v>65</v>
      </c>
      <c r="B14" s="153" t="s">
        <v>66</v>
      </c>
      <c r="C14" s="154"/>
      <c r="D14" s="24" t="s">
        <v>197</v>
      </c>
    </row>
    <row r="15" spans="1:4" s="17" customFormat="1" ht="15.75" thickBot="1">
      <c r="A15" s="25" t="s">
        <v>67</v>
      </c>
      <c r="B15" s="155" t="s">
        <v>68</v>
      </c>
      <c r="C15" s="156"/>
      <c r="D15" s="26">
        <v>12</v>
      </c>
    </row>
    <row r="16" spans="1:4" s="17" customFormat="1" ht="15.75" thickBot="1">
      <c r="A16" s="23"/>
      <c r="B16" s="23"/>
      <c r="C16" s="23"/>
      <c r="D16" s="19"/>
    </row>
    <row r="17" spans="1:6" s="17" customFormat="1" ht="15.75" thickBot="1">
      <c r="A17" s="135" t="s">
        <v>69</v>
      </c>
      <c r="B17" s="136"/>
      <c r="C17" s="136"/>
      <c r="D17" s="136"/>
    </row>
    <row r="18" spans="1:6" s="17" customFormat="1">
      <c r="A18" s="157" t="s">
        <v>16</v>
      </c>
      <c r="B18" s="158"/>
      <c r="C18" s="27" t="s">
        <v>3</v>
      </c>
      <c r="D18" s="28" t="s">
        <v>70</v>
      </c>
    </row>
    <row r="19" spans="1:6" s="17" customFormat="1" ht="15.75" customHeight="1" thickBot="1">
      <c r="A19" s="159" t="s">
        <v>207</v>
      </c>
      <c r="B19" s="160"/>
      <c r="C19" s="29" t="s">
        <v>72</v>
      </c>
      <c r="D19" s="26">
        <v>3</v>
      </c>
    </row>
    <row r="20" spans="1:6" s="17" customFormat="1" ht="15.75" thickBot="1">
      <c r="A20" s="19"/>
      <c r="D20" s="19"/>
    </row>
    <row r="21" spans="1:6" s="17" customFormat="1" ht="15.75" customHeight="1" thickBot="1">
      <c r="A21" s="161" t="s">
        <v>73</v>
      </c>
      <c r="B21" s="162"/>
      <c r="C21" s="162"/>
      <c r="D21" s="163"/>
    </row>
    <row r="22" spans="1:6" s="17" customFormat="1" ht="30">
      <c r="A22" s="8">
        <v>1</v>
      </c>
      <c r="B22" s="151" t="s">
        <v>74</v>
      </c>
      <c r="C22" s="152"/>
      <c r="D22" s="30" t="s">
        <v>219</v>
      </c>
    </row>
    <row r="23" spans="1:6" s="17" customFormat="1">
      <c r="A23" s="4">
        <v>2</v>
      </c>
      <c r="B23" s="200" t="s">
        <v>220</v>
      </c>
      <c r="C23" s="201"/>
      <c r="D23" s="87">
        <f>'[1]Assistente Adm II'!$D$5</f>
        <v>5177.55</v>
      </c>
    </row>
    <row r="24" spans="1:6" s="17" customFormat="1">
      <c r="A24" s="4">
        <v>3</v>
      </c>
      <c r="B24" s="164" t="s">
        <v>77</v>
      </c>
      <c r="C24" s="165"/>
      <c r="D24" s="24" t="str">
        <f>A19</f>
        <v>APOIO ADMINISTRATIVO</v>
      </c>
    </row>
    <row r="25" spans="1:6" s="17" customFormat="1">
      <c r="A25" s="4">
        <v>4</v>
      </c>
      <c r="B25" s="153" t="s">
        <v>78</v>
      </c>
      <c r="C25" s="154"/>
      <c r="D25" s="31" t="s">
        <v>194</v>
      </c>
    </row>
    <row r="26" spans="1:6" s="17" customFormat="1" ht="15.75" thickBot="1">
      <c r="A26" s="25">
        <v>5</v>
      </c>
      <c r="B26" s="155" t="s">
        <v>210</v>
      </c>
      <c r="C26" s="156"/>
      <c r="D26" s="24">
        <v>3</v>
      </c>
    </row>
    <row r="27" spans="1:6" s="17" customFormat="1">
      <c r="A27" s="23"/>
      <c r="D27" s="19"/>
    </row>
    <row r="28" spans="1:6" s="17" customFormat="1" ht="16.5" thickBot="1">
      <c r="A28" s="166" t="s">
        <v>81</v>
      </c>
      <c r="B28" s="166"/>
      <c r="C28" s="166"/>
      <c r="D28" s="166"/>
    </row>
    <row r="29" spans="1:6" s="17" customFormat="1" ht="15.75" thickBot="1">
      <c r="A29" s="15" t="s">
        <v>82</v>
      </c>
      <c r="B29" s="163" t="s">
        <v>83</v>
      </c>
      <c r="C29" s="167"/>
      <c r="D29" s="32" t="s">
        <v>84</v>
      </c>
    </row>
    <row r="30" spans="1:6" s="17" customFormat="1">
      <c r="A30" s="8" t="s">
        <v>57</v>
      </c>
      <c r="B30" s="151" t="s">
        <v>85</v>
      </c>
      <c r="C30" s="152"/>
      <c r="D30" s="85">
        <f>D23</f>
        <v>5177.55</v>
      </c>
    </row>
    <row r="31" spans="1:6" s="17" customFormat="1">
      <c r="A31" s="4" t="s">
        <v>59</v>
      </c>
      <c r="B31" s="153" t="s">
        <v>86</v>
      </c>
      <c r="C31" s="154"/>
      <c r="D31" s="33"/>
    </row>
    <row r="32" spans="1:6" s="17" customFormat="1">
      <c r="A32" s="4" t="s">
        <v>62</v>
      </c>
      <c r="B32" s="153" t="s">
        <v>87</v>
      </c>
      <c r="C32" s="154"/>
      <c r="D32" s="33"/>
      <c r="F32" s="34"/>
    </row>
    <row r="33" spans="1:4" s="17" customFormat="1">
      <c r="A33" s="4" t="s">
        <v>65</v>
      </c>
      <c r="B33" s="153" t="s">
        <v>88</v>
      </c>
      <c r="C33" s="154"/>
      <c r="D33" s="33"/>
    </row>
    <row r="34" spans="1:4" s="17" customFormat="1">
      <c r="A34" s="4" t="s">
        <v>67</v>
      </c>
      <c r="B34" s="153" t="s">
        <v>89</v>
      </c>
      <c r="C34" s="154"/>
      <c r="D34" s="33"/>
    </row>
    <row r="35" spans="1:4" s="17" customFormat="1" ht="15.75" customHeight="1">
      <c r="A35" s="4" t="s">
        <v>90</v>
      </c>
      <c r="B35" s="164" t="s">
        <v>91</v>
      </c>
      <c r="C35" s="165"/>
      <c r="D35" s="33"/>
    </row>
    <row r="36" spans="1:4" s="17" customFormat="1" ht="15.75" thickBot="1">
      <c r="A36" s="35" t="s">
        <v>92</v>
      </c>
      <c r="B36" s="155" t="s">
        <v>93</v>
      </c>
      <c r="C36" s="156"/>
      <c r="D36" s="36"/>
    </row>
    <row r="37" spans="1:4" s="17" customFormat="1" ht="15.75" customHeight="1" thickBot="1">
      <c r="A37" s="168" t="s">
        <v>94</v>
      </c>
      <c r="B37" s="169"/>
      <c r="C37" s="167"/>
      <c r="D37" s="37">
        <f>SUM(D30:D36)</f>
        <v>5177.55</v>
      </c>
    </row>
    <row r="38" spans="1:4" s="17" customFormat="1">
      <c r="A38" s="38"/>
      <c r="D38" s="19"/>
    </row>
    <row r="39" spans="1:4" s="17" customFormat="1" ht="16.5" thickBot="1">
      <c r="A39" s="166" t="s">
        <v>95</v>
      </c>
      <c r="B39" s="166"/>
      <c r="C39" s="166"/>
      <c r="D39" s="166"/>
    </row>
    <row r="40" spans="1:4" s="17" customFormat="1" ht="15.75" thickBot="1">
      <c r="A40" s="15" t="s">
        <v>33</v>
      </c>
      <c r="B40" s="16" t="s">
        <v>96</v>
      </c>
      <c r="C40" s="16" t="s">
        <v>97</v>
      </c>
      <c r="D40" s="39" t="s">
        <v>84</v>
      </c>
    </row>
    <row r="41" spans="1:4" s="17" customFormat="1">
      <c r="A41" s="8" t="s">
        <v>57</v>
      </c>
      <c r="B41" s="40" t="s">
        <v>98</v>
      </c>
      <c r="C41" s="2">
        <f>1/12</f>
        <v>8.3299999999999999E-2</v>
      </c>
      <c r="D41" s="14">
        <f>C41*D37</f>
        <v>431.29</v>
      </c>
    </row>
    <row r="42" spans="1:4" s="17" customFormat="1" ht="15.75" thickBot="1">
      <c r="A42" s="8" t="s">
        <v>59</v>
      </c>
      <c r="B42" s="40" t="s">
        <v>99</v>
      </c>
      <c r="C42" s="2">
        <v>0.121</v>
      </c>
      <c r="D42" s="14">
        <f>D37*C42</f>
        <v>626.48</v>
      </c>
    </row>
    <row r="43" spans="1:4" s="17" customFormat="1" ht="15.75" thickBot="1">
      <c r="A43" s="161" t="s">
        <v>100</v>
      </c>
      <c r="B43" s="162"/>
      <c r="C43" s="41">
        <f>SUM(C41:C42)</f>
        <v>0.20430000000000001</v>
      </c>
      <c r="D43" s="13">
        <f>SUM(D41:D42)</f>
        <v>1057.77</v>
      </c>
    </row>
    <row r="44" spans="1:4" s="17" customFormat="1">
      <c r="A44" s="38"/>
      <c r="D44" s="19"/>
    </row>
    <row r="45" spans="1:4" s="17" customFormat="1">
      <c r="A45" s="170" t="s">
        <v>101</v>
      </c>
      <c r="B45" s="170"/>
      <c r="C45" s="170"/>
      <c r="D45" s="42">
        <f>D37+D43</f>
        <v>6235.32</v>
      </c>
    </row>
    <row r="46" spans="1:4" s="17" customFormat="1">
      <c r="A46" s="38"/>
      <c r="D46" s="19"/>
    </row>
    <row r="47" spans="1:4" s="17" customFormat="1" ht="16.5" thickBot="1">
      <c r="A47" s="166" t="s">
        <v>102</v>
      </c>
      <c r="B47" s="166"/>
      <c r="C47" s="166"/>
      <c r="D47" s="166"/>
    </row>
    <row r="48" spans="1:4" s="17" customFormat="1" ht="15.75" thickBot="1">
      <c r="A48" s="15" t="s">
        <v>34</v>
      </c>
      <c r="B48" s="16" t="s">
        <v>103</v>
      </c>
      <c r="C48" s="16" t="s">
        <v>97</v>
      </c>
      <c r="D48" s="39" t="s">
        <v>84</v>
      </c>
    </row>
    <row r="49" spans="1:4" s="17" customFormat="1">
      <c r="A49" s="8" t="s">
        <v>57</v>
      </c>
      <c r="B49" s="40" t="s">
        <v>104</v>
      </c>
      <c r="C49" s="2">
        <v>0.2</v>
      </c>
      <c r="D49" s="14">
        <f>C49*(D37+D43)</f>
        <v>1247.06</v>
      </c>
    </row>
    <row r="50" spans="1:4" s="17" customFormat="1">
      <c r="A50" s="8" t="s">
        <v>59</v>
      </c>
      <c r="B50" s="43" t="s">
        <v>106</v>
      </c>
      <c r="C50" s="2">
        <v>2.5000000000000001E-2</v>
      </c>
      <c r="D50" s="14">
        <f>C50*(D$37+D43)</f>
        <v>155.88</v>
      </c>
    </row>
    <row r="51" spans="1:4" s="17" customFormat="1">
      <c r="A51" s="8" t="s">
        <v>62</v>
      </c>
      <c r="B51" s="5" t="s">
        <v>107</v>
      </c>
      <c r="C51" s="2">
        <v>0.03</v>
      </c>
      <c r="D51" s="14">
        <f>C51*(D$37+D43)</f>
        <v>187.06</v>
      </c>
    </row>
    <row r="52" spans="1:4" s="17" customFormat="1">
      <c r="A52" s="4" t="s">
        <v>65</v>
      </c>
      <c r="B52" s="5" t="s">
        <v>108</v>
      </c>
      <c r="C52" s="2">
        <v>1.4999999999999999E-2</v>
      </c>
      <c r="D52" s="14">
        <f>C52*(D$37+D43)</f>
        <v>93.53</v>
      </c>
    </row>
    <row r="53" spans="1:4" s="17" customFormat="1">
      <c r="A53" s="4" t="s">
        <v>67</v>
      </c>
      <c r="B53" s="5" t="s">
        <v>109</v>
      </c>
      <c r="C53" s="2">
        <v>0.01</v>
      </c>
      <c r="D53" s="14">
        <f>C53*(D43+D$37)</f>
        <v>62.35</v>
      </c>
    </row>
    <row r="54" spans="1:4" s="17" customFormat="1">
      <c r="A54" s="4" t="s">
        <v>90</v>
      </c>
      <c r="B54" s="44" t="s">
        <v>110</v>
      </c>
      <c r="C54" s="2">
        <v>6.0000000000000001E-3</v>
      </c>
      <c r="D54" s="14">
        <f>C54*(D$37+D43)</f>
        <v>37.409999999999997</v>
      </c>
    </row>
    <row r="55" spans="1:4" s="17" customFormat="1">
      <c r="A55" s="4" t="s">
        <v>92</v>
      </c>
      <c r="B55" s="5" t="s">
        <v>111</v>
      </c>
      <c r="C55" s="2">
        <v>2E-3</v>
      </c>
      <c r="D55" s="14">
        <f>C55*(D$37+D43)</f>
        <v>12.47</v>
      </c>
    </row>
    <row r="56" spans="1:4" s="17" customFormat="1" ht="15.75" thickBot="1">
      <c r="A56" s="4" t="s">
        <v>112</v>
      </c>
      <c r="B56" s="5" t="s">
        <v>113</v>
      </c>
      <c r="C56" s="2">
        <v>0.08</v>
      </c>
      <c r="D56" s="14">
        <f>C56*(D$37+D43)</f>
        <v>498.83</v>
      </c>
    </row>
    <row r="57" spans="1:4" s="17" customFormat="1" ht="15.75" thickBot="1">
      <c r="A57" s="161" t="s">
        <v>100</v>
      </c>
      <c r="B57" s="162"/>
      <c r="C57" s="41">
        <f>SUM(C49:C56)</f>
        <v>0.36799999999999999</v>
      </c>
      <c r="D57" s="45">
        <f>SUM(D49:D56)</f>
        <v>2294.59</v>
      </c>
    </row>
    <row r="58" spans="1:4" s="17" customFormat="1">
      <c r="A58" s="38"/>
      <c r="D58" s="19"/>
    </row>
    <row r="59" spans="1:4" s="17" customFormat="1" ht="16.5" thickBot="1">
      <c r="A59" s="166" t="s">
        <v>114</v>
      </c>
      <c r="B59" s="166"/>
      <c r="C59" s="166"/>
      <c r="D59" s="166"/>
    </row>
    <row r="60" spans="1:4" s="17" customFormat="1" ht="15.75" thickBot="1">
      <c r="A60" s="15" t="s">
        <v>35</v>
      </c>
      <c r="B60" s="16" t="s">
        <v>115</v>
      </c>
      <c r="C60" s="163" t="s">
        <v>84</v>
      </c>
      <c r="D60" s="169"/>
    </row>
    <row r="61" spans="1:4" s="17" customFormat="1">
      <c r="A61" s="8" t="s">
        <v>57</v>
      </c>
      <c r="B61" s="40" t="s">
        <v>116</v>
      </c>
      <c r="C61" s="172">
        <v>205.5</v>
      </c>
      <c r="D61" s="173"/>
    </row>
    <row r="62" spans="1:4" s="17" customFormat="1">
      <c r="A62" s="4" t="s">
        <v>117</v>
      </c>
      <c r="B62" s="5" t="s">
        <v>118</v>
      </c>
      <c r="C62" s="174">
        <f>IF((6%*D30)&gt;C61,-C61,-(6%*D30))</f>
        <v>-205.5</v>
      </c>
      <c r="D62" s="175"/>
    </row>
    <row r="63" spans="1:4" s="17" customFormat="1">
      <c r="A63" s="4" t="s">
        <v>59</v>
      </c>
      <c r="B63" s="5" t="s">
        <v>119</v>
      </c>
      <c r="C63" s="174">
        <f>'[1]Assistente Adm II'!$G$5</f>
        <v>600</v>
      </c>
      <c r="D63" s="175"/>
    </row>
    <row r="64" spans="1:4" s="17" customFormat="1">
      <c r="A64" s="4" t="s">
        <v>120</v>
      </c>
      <c r="B64" s="5" t="s">
        <v>121</v>
      </c>
      <c r="C64" s="176">
        <v>0</v>
      </c>
      <c r="D64" s="177"/>
    </row>
    <row r="65" spans="1:6" s="17" customFormat="1">
      <c r="A65" s="4" t="s">
        <v>62</v>
      </c>
      <c r="B65" s="6" t="s">
        <v>211</v>
      </c>
      <c r="C65" s="176"/>
      <c r="D65" s="177"/>
    </row>
    <row r="66" spans="1:6" s="17" customFormat="1">
      <c r="A66" s="4" t="s">
        <v>65</v>
      </c>
      <c r="B66" s="6" t="s">
        <v>221</v>
      </c>
      <c r="C66" s="176"/>
      <c r="D66" s="177"/>
    </row>
    <row r="67" spans="1:6" s="17" customFormat="1">
      <c r="A67" s="4" t="s">
        <v>67</v>
      </c>
      <c r="B67" s="6" t="s">
        <v>124</v>
      </c>
      <c r="C67" s="176"/>
      <c r="D67" s="177"/>
      <c r="F67" s="88"/>
    </row>
    <row r="68" spans="1:6" s="17" customFormat="1" ht="15.75" thickBot="1">
      <c r="A68" s="81"/>
      <c r="B68" s="82"/>
      <c r="C68" s="83"/>
      <c r="D68" s="83"/>
    </row>
    <row r="69" spans="1:6" s="17" customFormat="1" ht="15" customHeight="1" thickBot="1">
      <c r="A69" s="168" t="s">
        <v>125</v>
      </c>
      <c r="B69" s="169"/>
      <c r="C69" s="178">
        <f>SUM(C61:D67)</f>
        <v>600</v>
      </c>
      <c r="D69" s="178"/>
    </row>
    <row r="70" spans="1:6" s="17" customFormat="1">
      <c r="A70" s="179"/>
      <c r="B70" s="179"/>
      <c r="C70" s="179"/>
      <c r="D70" s="179"/>
    </row>
    <row r="71" spans="1:6" s="17" customFormat="1" ht="16.5" thickBot="1">
      <c r="A71" s="171" t="s">
        <v>126</v>
      </c>
      <c r="B71" s="171"/>
      <c r="C71" s="171"/>
      <c r="D71" s="46"/>
    </row>
    <row r="72" spans="1:6" s="17" customFormat="1" ht="15.75" thickBot="1">
      <c r="A72" s="15">
        <v>2</v>
      </c>
      <c r="B72" s="16" t="s">
        <v>127</v>
      </c>
      <c r="C72" s="16" t="s">
        <v>84</v>
      </c>
      <c r="D72" s="47"/>
    </row>
    <row r="73" spans="1:6" s="17" customFormat="1">
      <c r="A73" s="7" t="s">
        <v>33</v>
      </c>
      <c r="B73" s="5" t="s">
        <v>96</v>
      </c>
      <c r="C73" s="48">
        <f>D43</f>
        <v>1057.77</v>
      </c>
      <c r="D73" s="47"/>
    </row>
    <row r="74" spans="1:6" s="17" customFormat="1">
      <c r="A74" s="7" t="s">
        <v>34</v>
      </c>
      <c r="B74" s="5" t="s">
        <v>128</v>
      </c>
      <c r="C74" s="48">
        <f>D57</f>
        <v>2294.59</v>
      </c>
      <c r="D74" s="47"/>
    </row>
    <row r="75" spans="1:6" s="17" customFormat="1" ht="15.75" thickBot="1">
      <c r="A75" s="7" t="s">
        <v>35</v>
      </c>
      <c r="B75" s="5" t="s">
        <v>115</v>
      </c>
      <c r="C75" s="48">
        <f>C69</f>
        <v>600</v>
      </c>
      <c r="D75" s="47"/>
    </row>
    <row r="76" spans="1:6" s="17" customFormat="1" ht="15" customHeight="1" thickBot="1">
      <c r="A76" s="168" t="s">
        <v>129</v>
      </c>
      <c r="B76" s="169"/>
      <c r="C76" s="49">
        <f>SUM(C73:C75)</f>
        <v>3952.36</v>
      </c>
      <c r="D76" s="47"/>
    </row>
    <row r="77" spans="1:6" s="17" customFormat="1" ht="15" customHeight="1">
      <c r="A77" s="47"/>
      <c r="B77" s="47"/>
      <c r="C77" s="47"/>
      <c r="D77" s="47"/>
    </row>
    <row r="78" spans="1:6" s="17" customFormat="1" ht="15" customHeight="1" thickBot="1">
      <c r="A78" s="166" t="s">
        <v>130</v>
      </c>
      <c r="B78" s="166"/>
      <c r="C78" s="166"/>
      <c r="D78" s="166"/>
    </row>
    <row r="79" spans="1:6" s="17" customFormat="1" ht="15" customHeight="1" thickBot="1">
      <c r="A79" s="15">
        <v>3</v>
      </c>
      <c r="B79" s="16" t="s">
        <v>131</v>
      </c>
      <c r="C79" s="16" t="s">
        <v>97</v>
      </c>
      <c r="D79" s="39" t="s">
        <v>84</v>
      </c>
    </row>
    <row r="80" spans="1:6" s="17" customFormat="1">
      <c r="A80" s="8" t="s">
        <v>57</v>
      </c>
      <c r="B80" s="40" t="s">
        <v>132</v>
      </c>
      <c r="C80" s="3">
        <f>1.81%</f>
        <v>1.8100000000000002E-2</v>
      </c>
      <c r="D80" s="14">
        <f>C80*($D$37)</f>
        <v>93.71</v>
      </c>
    </row>
    <row r="81" spans="1:6" s="17" customFormat="1" ht="15" customHeight="1">
      <c r="A81" s="4" t="s">
        <v>59</v>
      </c>
      <c r="B81" s="5" t="s">
        <v>133</v>
      </c>
      <c r="C81" s="3">
        <f>C80*C56</f>
        <v>1.4E-3</v>
      </c>
      <c r="D81" s="14">
        <f t="shared" ref="D81:D85" si="0">C81*($D$37)</f>
        <v>7.25</v>
      </c>
    </row>
    <row r="82" spans="1:6" s="17" customFormat="1" ht="15" customHeight="1">
      <c r="A82" s="4" t="s">
        <v>62</v>
      </c>
      <c r="B82" s="5" t="s">
        <v>134</v>
      </c>
      <c r="C82" s="3">
        <v>3.0499999999999999E-2</v>
      </c>
      <c r="D82" s="14">
        <f t="shared" si="0"/>
        <v>157.91999999999999</v>
      </c>
    </row>
    <row r="83" spans="1:6" s="17" customFormat="1" ht="15" customHeight="1">
      <c r="A83" s="4" t="s">
        <v>65</v>
      </c>
      <c r="B83" s="5" t="s">
        <v>135</v>
      </c>
      <c r="C83" s="3">
        <v>1.9E-3</v>
      </c>
      <c r="D83" s="14">
        <f t="shared" si="0"/>
        <v>9.84</v>
      </c>
    </row>
    <row r="84" spans="1:6" s="17" customFormat="1" ht="15" customHeight="1">
      <c r="A84" s="4" t="s">
        <v>67</v>
      </c>
      <c r="B84" s="5" t="s">
        <v>136</v>
      </c>
      <c r="C84" s="3">
        <f>C57*C83</f>
        <v>6.9999999999999999E-4</v>
      </c>
      <c r="D84" s="14">
        <f t="shared" si="0"/>
        <v>3.62</v>
      </c>
    </row>
    <row r="85" spans="1:6" s="17" customFormat="1" ht="15" customHeight="1" thickBot="1">
      <c r="A85" s="35" t="s">
        <v>90</v>
      </c>
      <c r="B85" s="50" t="s">
        <v>137</v>
      </c>
      <c r="C85" s="3">
        <v>9.4999999999999998E-3</v>
      </c>
      <c r="D85" s="14">
        <f t="shared" si="0"/>
        <v>49.19</v>
      </c>
      <c r="F85" s="51"/>
    </row>
    <row r="86" spans="1:6" s="17" customFormat="1" ht="15" customHeight="1">
      <c r="A86" s="180" t="s">
        <v>100</v>
      </c>
      <c r="B86" s="181"/>
      <c r="C86" s="79">
        <f>SUM(C80:C85)</f>
        <v>6.2100000000000002E-2</v>
      </c>
      <c r="D86" s="80">
        <f>SUM(D80:D85)</f>
        <v>321.52999999999997</v>
      </c>
    </row>
    <row r="87" spans="1:6" s="17" customFormat="1" ht="47.25" customHeight="1">
      <c r="A87" s="182" t="s">
        <v>138</v>
      </c>
      <c r="B87" s="182"/>
      <c r="C87" s="182"/>
      <c r="D87" s="182"/>
    </row>
    <row r="88" spans="1:6" s="17" customFormat="1" ht="18.75" customHeight="1">
      <c r="A88" s="78"/>
      <c r="B88" s="78"/>
      <c r="C88" s="78"/>
      <c r="D88" s="78"/>
    </row>
    <row r="89" spans="1:6" s="17" customFormat="1" ht="15" customHeight="1">
      <c r="A89" s="166" t="s">
        <v>139</v>
      </c>
      <c r="B89" s="166"/>
      <c r="C89" s="166"/>
      <c r="D89" s="166"/>
    </row>
    <row r="90" spans="1:6" s="17" customFormat="1" ht="15" customHeight="1">
      <c r="A90" s="166" t="s">
        <v>140</v>
      </c>
      <c r="B90" s="166"/>
      <c r="C90" s="166"/>
      <c r="D90" s="166"/>
    </row>
    <row r="91" spans="1:6" s="17" customFormat="1" ht="15" customHeight="1">
      <c r="A91" s="69" t="s">
        <v>41</v>
      </c>
      <c r="B91" s="69" t="s">
        <v>141</v>
      </c>
      <c r="C91" s="69" t="s">
        <v>97</v>
      </c>
      <c r="D91" s="69" t="s">
        <v>84</v>
      </c>
    </row>
    <row r="92" spans="1:6" s="17" customFormat="1">
      <c r="A92" s="7" t="s">
        <v>57</v>
      </c>
      <c r="B92" s="5" t="s">
        <v>142</v>
      </c>
      <c r="C92" s="12">
        <v>9.4999999999999998E-3</v>
      </c>
      <c r="D92" s="71">
        <f>C92*($D$37)</f>
        <v>49.19</v>
      </c>
    </row>
    <row r="93" spans="1:6" s="17" customFormat="1">
      <c r="A93" s="7" t="s">
        <v>59</v>
      </c>
      <c r="B93" s="5" t="s">
        <v>143</v>
      </c>
      <c r="C93" s="12">
        <v>4.1700000000000001E-2</v>
      </c>
      <c r="D93" s="71">
        <f t="shared" ref="D93:D97" si="1">C93*($D$37)</f>
        <v>215.9</v>
      </c>
    </row>
    <row r="94" spans="1:6" s="17" customFormat="1">
      <c r="A94" s="7" t="s">
        <v>62</v>
      </c>
      <c r="B94" s="5" t="s">
        <v>144</v>
      </c>
      <c r="C94" s="12">
        <v>1E-3</v>
      </c>
      <c r="D94" s="71">
        <f t="shared" si="1"/>
        <v>5.18</v>
      </c>
    </row>
    <row r="95" spans="1:6" s="17" customFormat="1">
      <c r="A95" s="7" t="s">
        <v>65</v>
      </c>
      <c r="B95" s="5" t="s">
        <v>145</v>
      </c>
      <c r="C95" s="12">
        <v>2.0000000000000001E-4</v>
      </c>
      <c r="D95" s="71">
        <f t="shared" si="1"/>
        <v>1.04</v>
      </c>
    </row>
    <row r="96" spans="1:6" s="17" customFormat="1">
      <c r="A96" s="7" t="s">
        <v>67</v>
      </c>
      <c r="B96" s="5" t="s">
        <v>146</v>
      </c>
      <c r="C96" s="12">
        <v>6.3E-3</v>
      </c>
      <c r="D96" s="71">
        <f t="shared" si="1"/>
        <v>32.619999999999997</v>
      </c>
    </row>
    <row r="97" spans="1:4" s="17" customFormat="1">
      <c r="A97" s="183" t="s">
        <v>100</v>
      </c>
      <c r="B97" s="183"/>
      <c r="C97" s="72">
        <f>SUM(C92:C96)</f>
        <v>5.8700000000000002E-2</v>
      </c>
      <c r="D97" s="71">
        <f t="shared" si="1"/>
        <v>303.92</v>
      </c>
    </row>
    <row r="98" spans="1:4" s="17" customFormat="1"/>
    <row r="99" spans="1:4" s="17" customFormat="1" ht="16.5" thickBot="1">
      <c r="A99" s="184" t="s">
        <v>147</v>
      </c>
      <c r="B99" s="184"/>
      <c r="C99" s="184"/>
      <c r="D99" s="184"/>
    </row>
    <row r="100" spans="1:4" s="17" customFormat="1" ht="15.75" thickBot="1">
      <c r="A100" s="15" t="s">
        <v>42</v>
      </c>
      <c r="B100" s="16" t="s">
        <v>148</v>
      </c>
      <c r="C100" s="53" t="s">
        <v>84</v>
      </c>
    </row>
    <row r="101" spans="1:4" s="17" customFormat="1" ht="15.75" thickBot="1">
      <c r="A101" s="8" t="s">
        <v>57</v>
      </c>
      <c r="B101" s="40" t="s">
        <v>149</v>
      </c>
      <c r="C101" s="54"/>
    </row>
    <row r="102" spans="1:4" s="17" customFormat="1" ht="15.75" thickBot="1">
      <c r="A102" s="161" t="s">
        <v>100</v>
      </c>
      <c r="B102" s="162"/>
      <c r="C102" s="55"/>
    </row>
    <row r="103" spans="1:4" s="17" customFormat="1"/>
    <row r="104" spans="1:4" s="17" customFormat="1" ht="15.75" thickBot="1">
      <c r="A104" s="185" t="s">
        <v>150</v>
      </c>
      <c r="B104" s="185"/>
      <c r="C104" s="185"/>
    </row>
    <row r="105" spans="1:4" s="17" customFormat="1" ht="15.75" thickBot="1">
      <c r="A105" s="15">
        <v>4</v>
      </c>
      <c r="B105" s="16" t="s">
        <v>151</v>
      </c>
      <c r="C105" s="53" t="s">
        <v>84</v>
      </c>
    </row>
    <row r="106" spans="1:4" s="17" customFormat="1">
      <c r="A106" s="4" t="s">
        <v>41</v>
      </c>
      <c r="B106" s="40" t="s">
        <v>141</v>
      </c>
      <c r="C106" s="54">
        <f>D97</f>
        <v>303.92</v>
      </c>
    </row>
    <row r="107" spans="1:4" s="17" customFormat="1" ht="15.75" thickBot="1">
      <c r="A107" s="4" t="s">
        <v>42</v>
      </c>
      <c r="B107" s="56" t="s">
        <v>148</v>
      </c>
      <c r="C107" s="54">
        <f>C101</f>
        <v>0</v>
      </c>
    </row>
    <row r="108" spans="1:4" s="17" customFormat="1" ht="15.75" thickBot="1">
      <c r="A108" s="161" t="s">
        <v>100</v>
      </c>
      <c r="B108" s="162"/>
      <c r="C108" s="57">
        <f>SUM(C106:C107)</f>
        <v>303.92</v>
      </c>
    </row>
    <row r="109" spans="1:4" s="17" customFormat="1">
      <c r="A109" s="38"/>
      <c r="D109" s="19"/>
    </row>
    <row r="110" spans="1:4" s="17" customFormat="1" ht="16.5" thickBot="1">
      <c r="A110" s="166" t="s">
        <v>152</v>
      </c>
      <c r="B110" s="166"/>
      <c r="C110" s="166"/>
      <c r="D110" s="166"/>
    </row>
    <row r="111" spans="1:4" s="17" customFormat="1" ht="15.75" thickBot="1">
      <c r="A111" s="15">
        <v>5</v>
      </c>
      <c r="B111" s="163" t="s">
        <v>153</v>
      </c>
      <c r="C111" s="167"/>
      <c r="D111" s="32" t="s">
        <v>84</v>
      </c>
    </row>
    <row r="112" spans="1:4" s="17" customFormat="1">
      <c r="A112" s="8" t="s">
        <v>57</v>
      </c>
      <c r="B112" s="151" t="s">
        <v>154</v>
      </c>
      <c r="C112" s="152"/>
      <c r="D112" s="84">
        <v>0</v>
      </c>
    </row>
    <row r="113" spans="1:4" s="17" customFormat="1">
      <c r="A113" s="4" t="s">
        <v>59</v>
      </c>
      <c r="B113" s="153" t="s">
        <v>155</v>
      </c>
      <c r="C113" s="154"/>
      <c r="D113" s="84">
        <v>0</v>
      </c>
    </row>
    <row r="114" spans="1:4" s="17" customFormat="1">
      <c r="A114" s="4" t="s">
        <v>62</v>
      </c>
      <c r="B114" s="153" t="s">
        <v>156</v>
      </c>
      <c r="C114" s="154"/>
      <c r="D114" s="84">
        <v>0</v>
      </c>
    </row>
    <row r="115" spans="1:4" s="17" customFormat="1" ht="15.75" thickBot="1">
      <c r="A115" s="35" t="s">
        <v>65</v>
      </c>
      <c r="B115" s="155" t="s">
        <v>93</v>
      </c>
      <c r="C115" s="156"/>
      <c r="D115" s="36"/>
    </row>
    <row r="116" spans="1:4" s="17" customFormat="1" ht="15.75" customHeight="1" thickBot="1">
      <c r="A116" s="168" t="s">
        <v>157</v>
      </c>
      <c r="B116" s="169"/>
      <c r="C116" s="167"/>
      <c r="D116" s="37">
        <f>SUM(D112:D115)</f>
        <v>0</v>
      </c>
    </row>
    <row r="117" spans="1:4" s="17" customFormat="1"/>
    <row r="118" spans="1:4" s="17" customFormat="1" ht="16.5" thickBot="1">
      <c r="A118" s="166" t="s">
        <v>158</v>
      </c>
      <c r="B118" s="166"/>
      <c r="C118" s="166"/>
      <c r="D118" s="166"/>
    </row>
    <row r="119" spans="1:4" s="17" customFormat="1" ht="15.75" thickBot="1">
      <c r="A119" s="15">
        <v>5</v>
      </c>
      <c r="B119" s="16" t="s">
        <v>159</v>
      </c>
      <c r="C119" s="52" t="s">
        <v>97</v>
      </c>
      <c r="D119" s="39" t="s">
        <v>84</v>
      </c>
    </row>
    <row r="120" spans="1:4" s="17" customFormat="1">
      <c r="A120" s="8" t="s">
        <v>57</v>
      </c>
      <c r="B120" s="9" t="s">
        <v>160</v>
      </c>
      <c r="C120" s="10">
        <v>0.05</v>
      </c>
      <c r="D120" s="58">
        <f>C120*$D$136</f>
        <v>487.77</v>
      </c>
    </row>
    <row r="121" spans="1:4" s="17" customFormat="1">
      <c r="A121" s="4" t="s">
        <v>59</v>
      </c>
      <c r="B121" s="11" t="s">
        <v>161</v>
      </c>
      <c r="C121" s="10">
        <v>0.1</v>
      </c>
      <c r="D121" s="58">
        <f>C121*(D120+$D$136)</f>
        <v>1024.31</v>
      </c>
    </row>
    <row r="122" spans="1:4" s="17" customFormat="1">
      <c r="A122" s="4" t="s">
        <v>62</v>
      </c>
      <c r="B122" s="5" t="s">
        <v>162</v>
      </c>
      <c r="C122" s="59">
        <f>C123</f>
        <v>8.6499999999999994E-2</v>
      </c>
      <c r="D122" s="60"/>
    </row>
    <row r="123" spans="1:4" s="17" customFormat="1">
      <c r="A123" s="4" t="s">
        <v>163</v>
      </c>
      <c r="B123" s="5" t="s">
        <v>164</v>
      </c>
      <c r="C123" s="61">
        <f>SUM(C124:C126)</f>
        <v>8.6499999999999994E-2</v>
      </c>
      <c r="D123" s="60"/>
    </row>
    <row r="124" spans="1:4" s="17" customFormat="1">
      <c r="A124" s="4" t="s">
        <v>165</v>
      </c>
      <c r="B124" s="5" t="s">
        <v>166</v>
      </c>
      <c r="C124" s="61">
        <v>6.4999999999999997E-3</v>
      </c>
      <c r="D124" s="60">
        <f>(D136+D120+D121)/(1-C122)*C124</f>
        <v>80.17</v>
      </c>
    </row>
    <row r="125" spans="1:4" s="17" customFormat="1">
      <c r="A125" s="4" t="s">
        <v>167</v>
      </c>
      <c r="B125" s="5" t="s">
        <v>168</v>
      </c>
      <c r="C125" s="61">
        <v>0.03</v>
      </c>
      <c r="D125" s="60">
        <f>(D136+D120+D121)/(1-C122)*C125</f>
        <v>370.03</v>
      </c>
    </row>
    <row r="126" spans="1:4" s="17" customFormat="1" ht="15.75" thickBot="1">
      <c r="A126" s="4" t="s">
        <v>169</v>
      </c>
      <c r="B126" s="43" t="s">
        <v>170</v>
      </c>
      <c r="C126" s="61">
        <v>0.05</v>
      </c>
      <c r="D126" s="60">
        <f>(D136+D120+D121)/(1-C122)*C126</f>
        <v>616.72</v>
      </c>
    </row>
    <row r="127" spans="1:4" s="17" customFormat="1" ht="15.75" thickBot="1">
      <c r="A127" s="161" t="s">
        <v>100</v>
      </c>
      <c r="B127" s="162"/>
      <c r="C127" s="162"/>
      <c r="D127" s="62">
        <f>SUM(D120:D126)</f>
        <v>2579</v>
      </c>
    </row>
    <row r="128" spans="1:4" s="17" customFormat="1" ht="15.75" customHeight="1">
      <c r="A128" s="38"/>
      <c r="D128" s="19"/>
    </row>
    <row r="129" spans="1:8" s="17" customFormat="1" ht="16.5" thickBot="1">
      <c r="A129" s="186" t="s">
        <v>171</v>
      </c>
      <c r="B129" s="186"/>
      <c r="C129" s="186"/>
      <c r="D129" s="186"/>
    </row>
    <row r="130" spans="1:8" s="17" customFormat="1" ht="15.75" customHeight="1" thickBot="1">
      <c r="A130" s="168" t="s">
        <v>172</v>
      </c>
      <c r="B130" s="169"/>
      <c r="C130" s="167"/>
      <c r="D130" s="39" t="s">
        <v>173</v>
      </c>
    </row>
    <row r="131" spans="1:8" s="17" customFormat="1">
      <c r="A131" s="8" t="s">
        <v>57</v>
      </c>
      <c r="B131" s="151" t="s">
        <v>174</v>
      </c>
      <c r="C131" s="152"/>
      <c r="D131" s="63">
        <f>D37</f>
        <v>5177.55</v>
      </c>
    </row>
    <row r="132" spans="1:8" s="17" customFormat="1">
      <c r="A132" s="4" t="s">
        <v>59</v>
      </c>
      <c r="B132" s="153" t="s">
        <v>175</v>
      </c>
      <c r="C132" s="154"/>
      <c r="D132" s="64">
        <f>C76</f>
        <v>3952.36</v>
      </c>
    </row>
    <row r="133" spans="1:8" s="17" customFormat="1">
      <c r="A133" s="4" t="s">
        <v>62</v>
      </c>
      <c r="B133" s="153" t="s">
        <v>176</v>
      </c>
      <c r="C133" s="154"/>
      <c r="D133" s="64">
        <f>D86</f>
        <v>321.52999999999997</v>
      </c>
    </row>
    <row r="134" spans="1:8" s="17" customFormat="1" ht="15" customHeight="1">
      <c r="A134" s="4" t="s">
        <v>65</v>
      </c>
      <c r="B134" s="65" t="s">
        <v>177</v>
      </c>
      <c r="C134" s="66"/>
      <c r="D134" s="64">
        <f>C108</f>
        <v>303.92</v>
      </c>
    </row>
    <row r="135" spans="1:8" s="17" customFormat="1">
      <c r="A135" s="4" t="s">
        <v>67</v>
      </c>
      <c r="B135" s="153" t="s">
        <v>178</v>
      </c>
      <c r="C135" s="154"/>
      <c r="D135" s="64">
        <f>D116</f>
        <v>0</v>
      </c>
    </row>
    <row r="136" spans="1:8" s="17" customFormat="1" ht="15" customHeight="1">
      <c r="A136" s="188" t="s">
        <v>179</v>
      </c>
      <c r="B136" s="189"/>
      <c r="C136" s="190"/>
      <c r="D136" s="64">
        <f>SUM(D131:D135)</f>
        <v>9755.36</v>
      </c>
    </row>
    <row r="137" spans="1:8" s="17" customFormat="1" ht="15.75" customHeight="1">
      <c r="A137" s="35" t="s">
        <v>90</v>
      </c>
      <c r="B137" s="191" t="s">
        <v>180</v>
      </c>
      <c r="C137" s="192"/>
      <c r="D137" s="67">
        <f>D127</f>
        <v>2579</v>
      </c>
    </row>
    <row r="138" spans="1:8" s="17" customFormat="1" ht="15" customHeight="1">
      <c r="A138" s="183" t="s">
        <v>181</v>
      </c>
      <c r="B138" s="183"/>
      <c r="C138" s="183"/>
      <c r="D138" s="68">
        <f>SUM(D136:D137)</f>
        <v>12334.36</v>
      </c>
    </row>
    <row r="140" spans="1:8">
      <c r="A140" s="202" t="s">
        <v>182</v>
      </c>
      <c r="B140" s="202"/>
      <c r="C140" s="202"/>
      <c r="D140" s="202"/>
      <c r="E140" s="202"/>
      <c r="F140" s="202"/>
      <c r="G140" s="202"/>
    </row>
    <row r="141" spans="1:8">
      <c r="A141" s="74"/>
      <c r="B141" s="194" t="s">
        <v>183</v>
      </c>
      <c r="C141" s="194"/>
      <c r="D141" s="194"/>
      <c r="E141" s="194"/>
      <c r="F141" s="194"/>
      <c r="G141" s="74" t="s">
        <v>84</v>
      </c>
    </row>
    <row r="142" spans="1:8">
      <c r="A142" s="73" t="s">
        <v>57</v>
      </c>
      <c r="B142" s="195" t="s">
        <v>184</v>
      </c>
      <c r="C142" s="195"/>
      <c r="D142" s="195"/>
      <c r="E142" s="195"/>
      <c r="F142" s="195"/>
      <c r="G142" s="75">
        <f>SUM(D136:D137)</f>
        <v>12334.36</v>
      </c>
      <c r="H142" s="86">
        <f>G142*2</f>
        <v>24668.720000000001</v>
      </c>
    </row>
    <row r="143" spans="1:8">
      <c r="A143" s="73" t="s">
        <v>59</v>
      </c>
      <c r="B143" s="196" t="s">
        <v>185</v>
      </c>
      <c r="C143" s="197"/>
      <c r="D143" s="197"/>
      <c r="E143" s="197"/>
      <c r="F143" s="198"/>
      <c r="G143" s="75">
        <f>G142/22</f>
        <v>560.65</v>
      </c>
    </row>
    <row r="144" spans="1:8">
      <c r="A144" s="73" t="s">
        <v>62</v>
      </c>
      <c r="B144" s="195" t="s">
        <v>186</v>
      </c>
      <c r="C144" s="195"/>
      <c r="D144" s="195"/>
      <c r="E144" s="76">
        <v>3</v>
      </c>
      <c r="F144" s="77" t="s">
        <v>187</v>
      </c>
      <c r="G144" s="75">
        <f>(G142*E144)</f>
        <v>37003.08</v>
      </c>
    </row>
    <row r="145" spans="1:7">
      <c r="A145" s="73" t="s">
        <v>65</v>
      </c>
      <c r="B145" s="199" t="s">
        <v>188</v>
      </c>
      <c r="C145" s="199"/>
      <c r="D145" s="199"/>
      <c r="E145" s="76">
        <v>12</v>
      </c>
      <c r="F145" s="77" t="s">
        <v>189</v>
      </c>
      <c r="G145" s="75">
        <f>G144*12</f>
        <v>444036.96</v>
      </c>
    </row>
    <row r="146" spans="1:7">
      <c r="A146" s="187" t="s">
        <v>190</v>
      </c>
      <c r="B146" s="187"/>
      <c r="C146" s="187"/>
      <c r="D146" s="187"/>
      <c r="E146" s="187"/>
      <c r="F146" s="187"/>
      <c r="G146" s="187"/>
    </row>
  </sheetData>
  <mergeCells count="84">
    <mergeCell ref="A146:G146"/>
    <mergeCell ref="B133:C133"/>
    <mergeCell ref="B135:C135"/>
    <mergeCell ref="A136:C136"/>
    <mergeCell ref="B137:C137"/>
    <mergeCell ref="A138:C138"/>
    <mergeCell ref="A140:G140"/>
    <mergeCell ref="B141:F141"/>
    <mergeCell ref="B142:F142"/>
    <mergeCell ref="B143:F143"/>
    <mergeCell ref="B144:D144"/>
    <mergeCell ref="B145:D145"/>
    <mergeCell ref="B132:C132"/>
    <mergeCell ref="B111:C111"/>
    <mergeCell ref="B112:C112"/>
    <mergeCell ref="B113:C113"/>
    <mergeCell ref="B114:C114"/>
    <mergeCell ref="B115:C115"/>
    <mergeCell ref="A116:C116"/>
    <mergeCell ref="A118:D118"/>
    <mergeCell ref="A127:C127"/>
    <mergeCell ref="A129:D129"/>
    <mergeCell ref="A130:C130"/>
    <mergeCell ref="B131:C131"/>
    <mergeCell ref="A110:D110"/>
    <mergeCell ref="A76:B76"/>
    <mergeCell ref="A78:D78"/>
    <mergeCell ref="A86:B86"/>
    <mergeCell ref="A87:D87"/>
    <mergeCell ref="A89:D89"/>
    <mergeCell ref="A90:D90"/>
    <mergeCell ref="A97:B97"/>
    <mergeCell ref="A99:D99"/>
    <mergeCell ref="A102:B102"/>
    <mergeCell ref="A104:C104"/>
    <mergeCell ref="A108:B108"/>
    <mergeCell ref="A71:C71"/>
    <mergeCell ref="C60:D60"/>
    <mergeCell ref="C61:D61"/>
    <mergeCell ref="C62:D62"/>
    <mergeCell ref="C63:D63"/>
    <mergeCell ref="C64:D64"/>
    <mergeCell ref="C65:D65"/>
    <mergeCell ref="C66:D66"/>
    <mergeCell ref="C67:D67"/>
    <mergeCell ref="A69:B69"/>
    <mergeCell ref="C69:D69"/>
    <mergeCell ref="A70:D70"/>
    <mergeCell ref="A59:D59"/>
    <mergeCell ref="B32:C32"/>
    <mergeCell ref="B33:C33"/>
    <mergeCell ref="B34:C34"/>
    <mergeCell ref="B35:C35"/>
    <mergeCell ref="B36:C36"/>
    <mergeCell ref="A37:C37"/>
    <mergeCell ref="A39:D39"/>
    <mergeCell ref="A43:B43"/>
    <mergeCell ref="A45:C45"/>
    <mergeCell ref="A47:D47"/>
    <mergeCell ref="A57:B57"/>
    <mergeCell ref="B31:C31"/>
    <mergeCell ref="A18:B18"/>
    <mergeCell ref="A19:B19"/>
    <mergeCell ref="A21:D21"/>
    <mergeCell ref="B22:C22"/>
    <mergeCell ref="B23:C23"/>
    <mergeCell ref="B24:C24"/>
    <mergeCell ref="B25:C25"/>
    <mergeCell ref="B26:C26"/>
    <mergeCell ref="A28:D28"/>
    <mergeCell ref="B29:C29"/>
    <mergeCell ref="B30:C30"/>
    <mergeCell ref="A17:D17"/>
    <mergeCell ref="A1:D2"/>
    <mergeCell ref="A3:D4"/>
    <mergeCell ref="B6:D6"/>
    <mergeCell ref="B7:D7"/>
    <mergeCell ref="B8:D8"/>
    <mergeCell ref="A10:D10"/>
    <mergeCell ref="B11:C11"/>
    <mergeCell ref="B12:C12"/>
    <mergeCell ref="B13:C13"/>
    <mergeCell ref="B14:C14"/>
    <mergeCell ref="B15:C15"/>
  </mergeCells>
  <pageMargins left="0.511811024" right="0.511811024" top="0.78740157499999996" bottom="0.78740157499999996" header="0.31496062000000002" footer="0.31496062000000002"/>
  <pageSetup paperSize="9" scale="68" orientation="portrait" r:id="rId1"/>
  <rowBreaks count="1" manualBreakCount="1">
    <brk id="68" max="3" man="1"/>
  </rowBreaks>
  <colBreaks count="1" manualBreakCount="1">
    <brk id="4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1675E-58CD-44F4-A657-19E0919D028B}">
  <sheetPr>
    <tabColor rgb="FF0070C0"/>
  </sheetPr>
  <dimension ref="A1:H146"/>
  <sheetViews>
    <sheetView view="pageBreakPreview" topLeftCell="A45" zoomScale="115" zoomScaleNormal="115" zoomScaleSheetLayoutView="115" workbookViewId="0">
      <selection activeCell="C64" sqref="C64:D64"/>
    </sheetView>
  </sheetViews>
  <sheetFormatPr defaultRowHeight="15"/>
  <cols>
    <col min="1" max="1" width="14.5703125" style="1" bestFit="1" customWidth="1"/>
    <col min="2" max="2" width="59" bestFit="1" customWidth="1"/>
    <col min="3" max="3" width="20" bestFit="1" customWidth="1"/>
    <col min="4" max="4" width="34.7109375" style="1" bestFit="1" customWidth="1"/>
    <col min="6" max="6" width="15.85546875" customWidth="1"/>
    <col min="7" max="8" width="16.140625" customWidth="1"/>
  </cols>
  <sheetData>
    <row r="1" spans="1:4" s="17" customFormat="1" ht="27" customHeight="1">
      <c r="A1" s="137" t="s">
        <v>50</v>
      </c>
      <c r="B1" s="138"/>
      <c r="C1" s="138"/>
      <c r="D1" s="138"/>
    </row>
    <row r="2" spans="1:4" s="17" customFormat="1" ht="24" customHeight="1" thickBot="1">
      <c r="A2" s="139"/>
      <c r="B2" s="139"/>
      <c r="C2" s="139"/>
      <c r="D2" s="139"/>
    </row>
    <row r="3" spans="1:4" s="17" customFormat="1" ht="15" customHeight="1">
      <c r="A3" s="140" t="s">
        <v>51</v>
      </c>
      <c r="B3" s="141"/>
      <c r="C3" s="141"/>
      <c r="D3" s="141"/>
    </row>
    <row r="4" spans="1:4" s="17" customFormat="1" ht="15.75" customHeight="1" thickBot="1">
      <c r="A4" s="142"/>
      <c r="B4" s="143"/>
      <c r="C4" s="143"/>
      <c r="D4" s="143"/>
    </row>
    <row r="5" spans="1:4" s="17" customFormat="1" ht="15.75" thickBot="1">
      <c r="A5" s="18"/>
      <c r="D5" s="19"/>
    </row>
    <row r="6" spans="1:4" s="17" customFormat="1">
      <c r="A6" s="20" t="s">
        <v>52</v>
      </c>
      <c r="B6" s="144" t="s">
        <v>53</v>
      </c>
      <c r="C6" s="144"/>
      <c r="D6" s="144"/>
    </row>
    <row r="7" spans="1:4" s="17" customFormat="1">
      <c r="A7" s="21" t="s">
        <v>54</v>
      </c>
      <c r="B7" s="145"/>
      <c r="C7" s="146"/>
      <c r="D7" s="146"/>
    </row>
    <row r="8" spans="1:4" s="17" customFormat="1" ht="15.75" thickBot="1">
      <c r="A8" s="22" t="s">
        <v>55</v>
      </c>
      <c r="B8" s="147"/>
      <c r="C8" s="147"/>
      <c r="D8" s="147"/>
    </row>
    <row r="9" spans="1:4" s="17" customFormat="1" ht="15.75" thickBot="1">
      <c r="A9" s="23"/>
      <c r="B9" s="23"/>
      <c r="C9" s="23"/>
      <c r="D9" s="19"/>
    </row>
    <row r="10" spans="1:4" s="17" customFormat="1" ht="15.75" thickBot="1">
      <c r="A10" s="148" t="s">
        <v>56</v>
      </c>
      <c r="B10" s="149"/>
      <c r="C10" s="149"/>
      <c r="D10" s="150"/>
    </row>
    <row r="11" spans="1:4" s="17" customFormat="1">
      <c r="A11" s="8" t="s">
        <v>57</v>
      </c>
      <c r="B11" s="151" t="s">
        <v>58</v>
      </c>
      <c r="C11" s="152"/>
      <c r="D11" s="9"/>
    </row>
    <row r="12" spans="1:4" s="17" customFormat="1">
      <c r="A12" s="4" t="s">
        <v>59</v>
      </c>
      <c r="B12" s="153" t="s">
        <v>60</v>
      </c>
      <c r="C12" s="154"/>
      <c r="D12" s="24" t="s">
        <v>214</v>
      </c>
    </row>
    <row r="13" spans="1:4" s="17" customFormat="1">
      <c r="A13" s="4" t="s">
        <v>62</v>
      </c>
      <c r="B13" s="153" t="s">
        <v>205</v>
      </c>
      <c r="C13" s="154"/>
      <c r="D13" s="70" t="s">
        <v>215</v>
      </c>
    </row>
    <row r="14" spans="1:4" s="17" customFormat="1" ht="15" customHeight="1">
      <c r="A14" s="4" t="s">
        <v>65</v>
      </c>
      <c r="B14" s="153" t="s">
        <v>66</v>
      </c>
      <c r="C14" s="154"/>
      <c r="D14" s="24" t="s">
        <v>197</v>
      </c>
    </row>
    <row r="15" spans="1:4" s="17" customFormat="1" ht="15.75" thickBot="1">
      <c r="A15" s="25" t="s">
        <v>67</v>
      </c>
      <c r="B15" s="155" t="s">
        <v>68</v>
      </c>
      <c r="C15" s="156"/>
      <c r="D15" s="26">
        <v>12</v>
      </c>
    </row>
    <row r="16" spans="1:4" s="17" customFormat="1" ht="15.75" thickBot="1">
      <c r="A16" s="23"/>
      <c r="B16" s="23"/>
      <c r="C16" s="23"/>
      <c r="D16" s="19"/>
    </row>
    <row r="17" spans="1:6" s="17" customFormat="1" ht="15.75" thickBot="1">
      <c r="A17" s="135" t="s">
        <v>69</v>
      </c>
      <c r="B17" s="136"/>
      <c r="C17" s="136"/>
      <c r="D17" s="136"/>
    </row>
    <row r="18" spans="1:6" s="17" customFormat="1">
      <c r="A18" s="157" t="s">
        <v>16</v>
      </c>
      <c r="B18" s="158"/>
      <c r="C18" s="27" t="s">
        <v>3</v>
      </c>
      <c r="D18" s="28" t="s">
        <v>70</v>
      </c>
    </row>
    <row r="19" spans="1:6" s="17" customFormat="1" ht="15.75" customHeight="1" thickBot="1">
      <c r="A19" s="159" t="s">
        <v>207</v>
      </c>
      <c r="B19" s="160"/>
      <c r="C19" s="29" t="s">
        <v>72</v>
      </c>
      <c r="D19" s="26">
        <v>3</v>
      </c>
    </row>
    <row r="20" spans="1:6" s="17" customFormat="1" ht="15.75" thickBot="1">
      <c r="A20" s="19"/>
      <c r="D20" s="19"/>
    </row>
    <row r="21" spans="1:6" s="17" customFormat="1" ht="15.75" customHeight="1" thickBot="1">
      <c r="A21" s="161" t="s">
        <v>73</v>
      </c>
      <c r="B21" s="162"/>
      <c r="C21" s="162"/>
      <c r="D21" s="163"/>
    </row>
    <row r="22" spans="1:6" s="17" customFormat="1" ht="30">
      <c r="A22" s="8">
        <v>1</v>
      </c>
      <c r="B22" s="151" t="s">
        <v>74</v>
      </c>
      <c r="C22" s="152"/>
      <c r="D22" s="30" t="s">
        <v>219</v>
      </c>
    </row>
    <row r="23" spans="1:6" s="17" customFormat="1">
      <c r="A23" s="4">
        <v>2</v>
      </c>
      <c r="B23" s="200" t="s">
        <v>220</v>
      </c>
      <c r="C23" s="201"/>
      <c r="D23" s="87">
        <f>'[1]Assistente Adm II'!$D$6</f>
        <v>2988</v>
      </c>
    </row>
    <row r="24" spans="1:6" s="17" customFormat="1">
      <c r="A24" s="4">
        <v>3</v>
      </c>
      <c r="B24" s="164" t="s">
        <v>77</v>
      </c>
      <c r="C24" s="165"/>
      <c r="D24" s="24" t="str">
        <f>A19</f>
        <v>APOIO ADMINISTRATIVO</v>
      </c>
    </row>
    <row r="25" spans="1:6" s="17" customFormat="1">
      <c r="A25" s="4">
        <v>4</v>
      </c>
      <c r="B25" s="153" t="s">
        <v>78</v>
      </c>
      <c r="C25" s="154"/>
      <c r="D25" s="31" t="s">
        <v>222</v>
      </c>
    </row>
    <row r="26" spans="1:6" s="17" customFormat="1" ht="15.75" thickBot="1">
      <c r="A26" s="25">
        <v>5</v>
      </c>
      <c r="B26" s="155" t="s">
        <v>210</v>
      </c>
      <c r="C26" s="156"/>
      <c r="D26" s="24">
        <v>3</v>
      </c>
    </row>
    <row r="27" spans="1:6" s="17" customFormat="1">
      <c r="A27" s="23"/>
      <c r="D27" s="19"/>
    </row>
    <row r="28" spans="1:6" s="17" customFormat="1" ht="16.5" thickBot="1">
      <c r="A28" s="166" t="s">
        <v>81</v>
      </c>
      <c r="B28" s="166"/>
      <c r="C28" s="166"/>
      <c r="D28" s="166"/>
    </row>
    <row r="29" spans="1:6" s="17" customFormat="1" ht="15.75" thickBot="1">
      <c r="A29" s="15" t="s">
        <v>82</v>
      </c>
      <c r="B29" s="163" t="s">
        <v>83</v>
      </c>
      <c r="C29" s="167"/>
      <c r="D29" s="32" t="s">
        <v>84</v>
      </c>
    </row>
    <row r="30" spans="1:6" s="17" customFormat="1">
      <c r="A30" s="8" t="s">
        <v>57</v>
      </c>
      <c r="B30" s="151" t="s">
        <v>85</v>
      </c>
      <c r="C30" s="152"/>
      <c r="D30" s="85">
        <f>D23</f>
        <v>2988</v>
      </c>
    </row>
    <row r="31" spans="1:6" s="17" customFormat="1">
      <c r="A31" s="4" t="s">
        <v>59</v>
      </c>
      <c r="B31" s="153" t="s">
        <v>86</v>
      </c>
      <c r="C31" s="154"/>
      <c r="D31" s="33"/>
    </row>
    <row r="32" spans="1:6" s="17" customFormat="1">
      <c r="A32" s="4" t="s">
        <v>62</v>
      </c>
      <c r="B32" s="153" t="s">
        <v>87</v>
      </c>
      <c r="C32" s="154"/>
      <c r="D32" s="33"/>
      <c r="F32" s="34"/>
    </row>
    <row r="33" spans="1:4" s="17" customFormat="1">
      <c r="A33" s="4" t="s">
        <v>65</v>
      </c>
      <c r="B33" s="153" t="s">
        <v>88</v>
      </c>
      <c r="C33" s="154"/>
      <c r="D33" s="33"/>
    </row>
    <row r="34" spans="1:4" s="17" customFormat="1">
      <c r="A34" s="4" t="s">
        <v>67</v>
      </c>
      <c r="B34" s="153" t="s">
        <v>89</v>
      </c>
      <c r="C34" s="154"/>
      <c r="D34" s="33"/>
    </row>
    <row r="35" spans="1:4" s="17" customFormat="1" ht="15.75" customHeight="1">
      <c r="A35" s="4" t="s">
        <v>90</v>
      </c>
      <c r="B35" s="164" t="s">
        <v>91</v>
      </c>
      <c r="C35" s="165"/>
      <c r="D35" s="33"/>
    </row>
    <row r="36" spans="1:4" s="17" customFormat="1" ht="15.75" thickBot="1">
      <c r="A36" s="35" t="s">
        <v>92</v>
      </c>
      <c r="B36" s="155" t="s">
        <v>93</v>
      </c>
      <c r="C36" s="156"/>
      <c r="D36" s="36"/>
    </row>
    <row r="37" spans="1:4" s="17" customFormat="1" ht="15.75" customHeight="1" thickBot="1">
      <c r="A37" s="168" t="s">
        <v>94</v>
      </c>
      <c r="B37" s="169"/>
      <c r="C37" s="167"/>
      <c r="D37" s="37">
        <f>SUM(D30:D36)</f>
        <v>2988</v>
      </c>
    </row>
    <row r="38" spans="1:4" s="17" customFormat="1">
      <c r="A38" s="38"/>
      <c r="D38" s="19"/>
    </row>
    <row r="39" spans="1:4" s="17" customFormat="1" ht="16.5" thickBot="1">
      <c r="A39" s="166" t="s">
        <v>95</v>
      </c>
      <c r="B39" s="166"/>
      <c r="C39" s="166"/>
      <c r="D39" s="166"/>
    </row>
    <row r="40" spans="1:4" s="17" customFormat="1" ht="15.75" thickBot="1">
      <c r="A40" s="15" t="s">
        <v>33</v>
      </c>
      <c r="B40" s="16" t="s">
        <v>96</v>
      </c>
      <c r="C40" s="16" t="s">
        <v>97</v>
      </c>
      <c r="D40" s="39" t="s">
        <v>84</v>
      </c>
    </row>
    <row r="41" spans="1:4" s="17" customFormat="1">
      <c r="A41" s="8" t="s">
        <v>57</v>
      </c>
      <c r="B41" s="40" t="s">
        <v>98</v>
      </c>
      <c r="C41" s="2">
        <f>1/12</f>
        <v>8.3299999999999999E-2</v>
      </c>
      <c r="D41" s="14">
        <f>C41*D37</f>
        <v>248.9</v>
      </c>
    </row>
    <row r="42" spans="1:4" s="17" customFormat="1" ht="15.75" thickBot="1">
      <c r="A42" s="8" t="s">
        <v>59</v>
      </c>
      <c r="B42" s="40" t="s">
        <v>99</v>
      </c>
      <c r="C42" s="2">
        <v>0.121</v>
      </c>
      <c r="D42" s="14">
        <f>D37*C42</f>
        <v>361.55</v>
      </c>
    </row>
    <row r="43" spans="1:4" s="17" customFormat="1" ht="15.75" thickBot="1">
      <c r="A43" s="161" t="s">
        <v>100</v>
      </c>
      <c r="B43" s="162"/>
      <c r="C43" s="41">
        <f>SUM(C41:C42)</f>
        <v>0.20430000000000001</v>
      </c>
      <c r="D43" s="13">
        <f>SUM(D41:D42)</f>
        <v>610.45000000000005</v>
      </c>
    </row>
    <row r="44" spans="1:4" s="17" customFormat="1">
      <c r="A44" s="38"/>
      <c r="D44" s="19"/>
    </row>
    <row r="45" spans="1:4" s="17" customFormat="1">
      <c r="A45" s="170" t="s">
        <v>101</v>
      </c>
      <c r="B45" s="170"/>
      <c r="C45" s="170"/>
      <c r="D45" s="42">
        <f>D37+D43</f>
        <v>3598.45</v>
      </c>
    </row>
    <row r="46" spans="1:4" s="17" customFormat="1">
      <c r="A46" s="38"/>
      <c r="D46" s="19"/>
    </row>
    <row r="47" spans="1:4" s="17" customFormat="1" ht="16.5" thickBot="1">
      <c r="A47" s="166" t="s">
        <v>102</v>
      </c>
      <c r="B47" s="166"/>
      <c r="C47" s="166"/>
      <c r="D47" s="166"/>
    </row>
    <row r="48" spans="1:4" s="17" customFormat="1" ht="15.75" thickBot="1">
      <c r="A48" s="15" t="s">
        <v>34</v>
      </c>
      <c r="B48" s="16" t="s">
        <v>103</v>
      </c>
      <c r="C48" s="16" t="s">
        <v>97</v>
      </c>
      <c r="D48" s="39" t="s">
        <v>84</v>
      </c>
    </row>
    <row r="49" spans="1:4" s="17" customFormat="1">
      <c r="A49" s="8" t="s">
        <v>57</v>
      </c>
      <c r="B49" s="40" t="s">
        <v>104</v>
      </c>
      <c r="C49" s="2">
        <v>0.2</v>
      </c>
      <c r="D49" s="14">
        <f>C49*(D37+D43)</f>
        <v>719.69</v>
      </c>
    </row>
    <row r="50" spans="1:4" s="17" customFormat="1">
      <c r="A50" s="8" t="s">
        <v>59</v>
      </c>
      <c r="B50" s="43" t="s">
        <v>106</v>
      </c>
      <c r="C50" s="2">
        <v>2.5000000000000001E-2</v>
      </c>
      <c r="D50" s="14">
        <f>C50*(D$37+D43)</f>
        <v>89.96</v>
      </c>
    </row>
    <row r="51" spans="1:4" s="17" customFormat="1">
      <c r="A51" s="8" t="s">
        <v>62</v>
      </c>
      <c r="B51" s="5" t="s">
        <v>107</v>
      </c>
      <c r="C51" s="2">
        <v>0.03</v>
      </c>
      <c r="D51" s="14">
        <f>C51*(D$37+D43)</f>
        <v>107.95</v>
      </c>
    </row>
    <row r="52" spans="1:4" s="17" customFormat="1">
      <c r="A52" s="4" t="s">
        <v>65</v>
      </c>
      <c r="B52" s="5" t="s">
        <v>108</v>
      </c>
      <c r="C52" s="2">
        <v>1.4999999999999999E-2</v>
      </c>
      <c r="D52" s="14">
        <f>C52*(D$37+D43)</f>
        <v>53.98</v>
      </c>
    </row>
    <row r="53" spans="1:4" s="17" customFormat="1">
      <c r="A53" s="4" t="s">
        <v>67</v>
      </c>
      <c r="B53" s="5" t="s">
        <v>109</v>
      </c>
      <c r="C53" s="2">
        <v>0.01</v>
      </c>
      <c r="D53" s="14">
        <f>C53*(D43+D$37)</f>
        <v>35.979999999999997</v>
      </c>
    </row>
    <row r="54" spans="1:4" s="17" customFormat="1">
      <c r="A54" s="4" t="s">
        <v>90</v>
      </c>
      <c r="B54" s="44" t="s">
        <v>110</v>
      </c>
      <c r="C54" s="2">
        <v>6.0000000000000001E-3</v>
      </c>
      <c r="D54" s="14">
        <f>C54*(D$37+D43)</f>
        <v>21.59</v>
      </c>
    </row>
    <row r="55" spans="1:4" s="17" customFormat="1">
      <c r="A55" s="4" t="s">
        <v>92</v>
      </c>
      <c r="B55" s="5" t="s">
        <v>111</v>
      </c>
      <c r="C55" s="2">
        <v>2E-3</v>
      </c>
      <c r="D55" s="14">
        <f>C55*(D$37+D43)</f>
        <v>7.2</v>
      </c>
    </row>
    <row r="56" spans="1:4" s="17" customFormat="1" ht="15.75" thickBot="1">
      <c r="A56" s="4" t="s">
        <v>112</v>
      </c>
      <c r="B56" s="5" t="s">
        <v>113</v>
      </c>
      <c r="C56" s="2">
        <v>0.08</v>
      </c>
      <c r="D56" s="14">
        <f>C56*(D$37+D43)</f>
        <v>287.88</v>
      </c>
    </row>
    <row r="57" spans="1:4" s="17" customFormat="1" ht="15.75" thickBot="1">
      <c r="A57" s="161" t="s">
        <v>100</v>
      </c>
      <c r="B57" s="162"/>
      <c r="C57" s="41">
        <f>SUM(C49:C56)</f>
        <v>0.36799999999999999</v>
      </c>
      <c r="D57" s="45">
        <f>SUM(D49:D56)</f>
        <v>1324.23</v>
      </c>
    </row>
    <row r="58" spans="1:4" s="17" customFormat="1">
      <c r="A58" s="38"/>
      <c r="D58" s="19"/>
    </row>
    <row r="59" spans="1:4" s="17" customFormat="1" ht="16.5" thickBot="1">
      <c r="A59" s="166" t="s">
        <v>114</v>
      </c>
      <c r="B59" s="166"/>
      <c r="C59" s="166"/>
      <c r="D59" s="166"/>
    </row>
    <row r="60" spans="1:4" s="17" customFormat="1" ht="15.75" thickBot="1">
      <c r="A60" s="15" t="s">
        <v>35</v>
      </c>
      <c r="B60" s="16" t="s">
        <v>115</v>
      </c>
      <c r="C60" s="163" t="s">
        <v>84</v>
      </c>
      <c r="D60" s="169"/>
    </row>
    <row r="61" spans="1:4" s="17" customFormat="1">
      <c r="A61" s="8" t="s">
        <v>57</v>
      </c>
      <c r="B61" s="40" t="s">
        <v>116</v>
      </c>
      <c r="C61" s="172">
        <v>252</v>
      </c>
      <c r="D61" s="173"/>
    </row>
    <row r="62" spans="1:4" s="17" customFormat="1">
      <c r="A62" s="4" t="s">
        <v>117</v>
      </c>
      <c r="B62" s="5" t="s">
        <v>118</v>
      </c>
      <c r="C62" s="174">
        <f>IF((6%*D30)&gt;C61,-C61,-(6%*D30))</f>
        <v>-179.28</v>
      </c>
      <c r="D62" s="175"/>
    </row>
    <row r="63" spans="1:4" s="17" customFormat="1">
      <c r="A63" s="4" t="s">
        <v>59</v>
      </c>
      <c r="B63" s="5" t="s">
        <v>119</v>
      </c>
      <c r="C63" s="174">
        <f>'[1]Assistente Adm II'!$G$6</f>
        <v>805</v>
      </c>
      <c r="D63" s="175"/>
    </row>
    <row r="64" spans="1:4" s="17" customFormat="1">
      <c r="A64" s="4" t="s">
        <v>120</v>
      </c>
      <c r="B64" s="5" t="s">
        <v>121</v>
      </c>
      <c r="C64" s="176">
        <v>0</v>
      </c>
      <c r="D64" s="177"/>
    </row>
    <row r="65" spans="1:6" s="17" customFormat="1">
      <c r="A65" s="4" t="s">
        <v>62</v>
      </c>
      <c r="B65" s="6" t="s">
        <v>211</v>
      </c>
      <c r="C65" s="176"/>
      <c r="D65" s="177"/>
    </row>
    <row r="66" spans="1:6" s="17" customFormat="1">
      <c r="A66" s="4" t="s">
        <v>65</v>
      </c>
      <c r="B66" s="6" t="s">
        <v>221</v>
      </c>
      <c r="C66" s="176"/>
      <c r="D66" s="177"/>
    </row>
    <row r="67" spans="1:6" s="17" customFormat="1">
      <c r="A67" s="4" t="s">
        <v>67</v>
      </c>
      <c r="B67" s="6" t="s">
        <v>124</v>
      </c>
      <c r="C67" s="176"/>
      <c r="D67" s="177"/>
      <c r="F67" s="88"/>
    </row>
    <row r="68" spans="1:6" s="17" customFormat="1" ht="15.75" thickBot="1">
      <c r="A68" s="81"/>
      <c r="B68" s="82"/>
      <c r="C68" s="83"/>
      <c r="D68" s="83"/>
    </row>
    <row r="69" spans="1:6" s="17" customFormat="1" ht="15" customHeight="1" thickBot="1">
      <c r="A69" s="168" t="s">
        <v>125</v>
      </c>
      <c r="B69" s="169"/>
      <c r="C69" s="178">
        <f>SUM(C61:D67)</f>
        <v>877.72</v>
      </c>
      <c r="D69" s="178"/>
    </row>
    <row r="70" spans="1:6" s="17" customFormat="1">
      <c r="A70" s="179"/>
      <c r="B70" s="179"/>
      <c r="C70" s="179"/>
      <c r="D70" s="179"/>
    </row>
    <row r="71" spans="1:6" s="17" customFormat="1" ht="16.5" thickBot="1">
      <c r="A71" s="171" t="s">
        <v>126</v>
      </c>
      <c r="B71" s="171"/>
      <c r="C71" s="171"/>
      <c r="D71" s="46"/>
    </row>
    <row r="72" spans="1:6" s="17" customFormat="1" ht="15.75" thickBot="1">
      <c r="A72" s="15">
        <v>2</v>
      </c>
      <c r="B72" s="16" t="s">
        <v>127</v>
      </c>
      <c r="C72" s="16" t="s">
        <v>84</v>
      </c>
      <c r="D72" s="47"/>
    </row>
    <row r="73" spans="1:6" s="17" customFormat="1">
      <c r="A73" s="7" t="s">
        <v>33</v>
      </c>
      <c r="B73" s="5" t="s">
        <v>96</v>
      </c>
      <c r="C73" s="48">
        <f>D43</f>
        <v>610.45000000000005</v>
      </c>
      <c r="D73" s="47"/>
    </row>
    <row r="74" spans="1:6" s="17" customFormat="1">
      <c r="A74" s="7" t="s">
        <v>34</v>
      </c>
      <c r="B74" s="5" t="s">
        <v>128</v>
      </c>
      <c r="C74" s="48">
        <f>D57</f>
        <v>1324.23</v>
      </c>
      <c r="D74" s="47"/>
    </row>
    <row r="75" spans="1:6" s="17" customFormat="1" ht="15.75" thickBot="1">
      <c r="A75" s="7" t="s">
        <v>35</v>
      </c>
      <c r="B75" s="5" t="s">
        <v>115</v>
      </c>
      <c r="C75" s="48">
        <f>C69</f>
        <v>877.72</v>
      </c>
      <c r="D75" s="47"/>
    </row>
    <row r="76" spans="1:6" s="17" customFormat="1" ht="15" customHeight="1" thickBot="1">
      <c r="A76" s="168" t="s">
        <v>129</v>
      </c>
      <c r="B76" s="169"/>
      <c r="C76" s="49">
        <f>SUM(C73:C75)</f>
        <v>2812.4</v>
      </c>
      <c r="D76" s="47"/>
    </row>
    <row r="77" spans="1:6" s="17" customFormat="1" ht="15" customHeight="1">
      <c r="A77" s="47"/>
      <c r="B77" s="47"/>
      <c r="C77" s="47"/>
      <c r="D77" s="47"/>
    </row>
    <row r="78" spans="1:6" s="17" customFormat="1" ht="15" customHeight="1" thickBot="1">
      <c r="A78" s="166" t="s">
        <v>130</v>
      </c>
      <c r="B78" s="166"/>
      <c r="C78" s="166"/>
      <c r="D78" s="166"/>
    </row>
    <row r="79" spans="1:6" s="17" customFormat="1" ht="15" customHeight="1" thickBot="1">
      <c r="A79" s="15">
        <v>3</v>
      </c>
      <c r="B79" s="16" t="s">
        <v>131</v>
      </c>
      <c r="C79" s="16" t="s">
        <v>97</v>
      </c>
      <c r="D79" s="39" t="s">
        <v>84</v>
      </c>
    </row>
    <row r="80" spans="1:6" s="17" customFormat="1">
      <c r="A80" s="8" t="s">
        <v>57</v>
      </c>
      <c r="B80" s="40" t="s">
        <v>132</v>
      </c>
      <c r="C80" s="3">
        <f>1.81%</f>
        <v>1.8100000000000002E-2</v>
      </c>
      <c r="D80" s="14">
        <f>C80*($D$37)</f>
        <v>54.08</v>
      </c>
    </row>
    <row r="81" spans="1:6" s="17" customFormat="1" ht="15" customHeight="1">
      <c r="A81" s="4" t="s">
        <v>59</v>
      </c>
      <c r="B81" s="5" t="s">
        <v>133</v>
      </c>
      <c r="C81" s="3">
        <f>C80*C56</f>
        <v>1.4E-3</v>
      </c>
      <c r="D81" s="14">
        <f t="shared" ref="D81:D85" si="0">C81*($D$37)</f>
        <v>4.18</v>
      </c>
    </row>
    <row r="82" spans="1:6" s="17" customFormat="1" ht="15" customHeight="1">
      <c r="A82" s="4" t="s">
        <v>62</v>
      </c>
      <c r="B82" s="5" t="s">
        <v>134</v>
      </c>
      <c r="C82" s="3">
        <v>3.0499999999999999E-2</v>
      </c>
      <c r="D82" s="14">
        <f t="shared" si="0"/>
        <v>91.13</v>
      </c>
    </row>
    <row r="83" spans="1:6" s="17" customFormat="1" ht="15" customHeight="1">
      <c r="A83" s="4" t="s">
        <v>65</v>
      </c>
      <c r="B83" s="5" t="s">
        <v>135</v>
      </c>
      <c r="C83" s="3">
        <v>1.9E-3</v>
      </c>
      <c r="D83" s="14">
        <f t="shared" si="0"/>
        <v>5.68</v>
      </c>
    </row>
    <row r="84" spans="1:6" s="17" customFormat="1" ht="15" customHeight="1">
      <c r="A84" s="4" t="s">
        <v>67</v>
      </c>
      <c r="B84" s="5" t="s">
        <v>136</v>
      </c>
      <c r="C84" s="3">
        <f>C57*C83</f>
        <v>6.9999999999999999E-4</v>
      </c>
      <c r="D84" s="14">
        <f t="shared" si="0"/>
        <v>2.09</v>
      </c>
    </row>
    <row r="85" spans="1:6" s="17" customFormat="1" ht="15" customHeight="1" thickBot="1">
      <c r="A85" s="35" t="s">
        <v>90</v>
      </c>
      <c r="B85" s="50" t="s">
        <v>137</v>
      </c>
      <c r="C85" s="3">
        <v>9.4999999999999998E-3</v>
      </c>
      <c r="D85" s="14">
        <f t="shared" si="0"/>
        <v>28.39</v>
      </c>
      <c r="F85" s="51"/>
    </row>
    <row r="86" spans="1:6" s="17" customFormat="1" ht="15" customHeight="1">
      <c r="A86" s="180" t="s">
        <v>100</v>
      </c>
      <c r="B86" s="181"/>
      <c r="C86" s="79">
        <f>SUM(C80:C85)</f>
        <v>6.2100000000000002E-2</v>
      </c>
      <c r="D86" s="80">
        <f>SUM(D80:D85)</f>
        <v>185.55</v>
      </c>
    </row>
    <row r="87" spans="1:6" s="17" customFormat="1" ht="47.25" customHeight="1">
      <c r="A87" s="182" t="s">
        <v>138</v>
      </c>
      <c r="B87" s="182"/>
      <c r="C87" s="182"/>
      <c r="D87" s="182"/>
    </row>
    <row r="88" spans="1:6" s="17" customFormat="1" ht="18.75" customHeight="1">
      <c r="A88" s="78"/>
      <c r="B88" s="78"/>
      <c r="C88" s="78"/>
      <c r="D88" s="78"/>
    </row>
    <row r="89" spans="1:6" s="17" customFormat="1" ht="15" customHeight="1">
      <c r="A89" s="166" t="s">
        <v>139</v>
      </c>
      <c r="B89" s="166"/>
      <c r="C89" s="166"/>
      <c r="D89" s="166"/>
    </row>
    <row r="90" spans="1:6" s="17" customFormat="1" ht="15" customHeight="1">
      <c r="A90" s="166" t="s">
        <v>140</v>
      </c>
      <c r="B90" s="166"/>
      <c r="C90" s="166"/>
      <c r="D90" s="166"/>
    </row>
    <row r="91" spans="1:6" s="17" customFormat="1" ht="15" customHeight="1">
      <c r="A91" s="69" t="s">
        <v>41</v>
      </c>
      <c r="B91" s="69" t="s">
        <v>141</v>
      </c>
      <c r="C91" s="69" t="s">
        <v>97</v>
      </c>
      <c r="D91" s="69" t="s">
        <v>84</v>
      </c>
    </row>
    <row r="92" spans="1:6" s="17" customFormat="1">
      <c r="A92" s="7" t="s">
        <v>57</v>
      </c>
      <c r="B92" s="5" t="s">
        <v>142</v>
      </c>
      <c r="C92" s="12">
        <v>9.4999999999999998E-3</v>
      </c>
      <c r="D92" s="71">
        <f>C92*($D$37)</f>
        <v>28.39</v>
      </c>
    </row>
    <row r="93" spans="1:6" s="17" customFormat="1">
      <c r="A93" s="7" t="s">
        <v>59</v>
      </c>
      <c r="B93" s="5" t="s">
        <v>143</v>
      </c>
      <c r="C93" s="12">
        <v>4.1700000000000001E-2</v>
      </c>
      <c r="D93" s="71">
        <f t="shared" ref="D93:D97" si="1">C93*($D$37)</f>
        <v>124.6</v>
      </c>
    </row>
    <row r="94" spans="1:6" s="17" customFormat="1">
      <c r="A94" s="7" t="s">
        <v>62</v>
      </c>
      <c r="B94" s="5" t="s">
        <v>144</v>
      </c>
      <c r="C94" s="12">
        <v>1E-3</v>
      </c>
      <c r="D94" s="71">
        <f t="shared" si="1"/>
        <v>2.99</v>
      </c>
    </row>
    <row r="95" spans="1:6" s="17" customFormat="1">
      <c r="A95" s="7" t="s">
        <v>65</v>
      </c>
      <c r="B95" s="5" t="s">
        <v>145</v>
      </c>
      <c r="C95" s="12">
        <v>2.0000000000000001E-4</v>
      </c>
      <c r="D95" s="71">
        <f t="shared" si="1"/>
        <v>0.6</v>
      </c>
    </row>
    <row r="96" spans="1:6" s="17" customFormat="1">
      <c r="A96" s="7" t="s">
        <v>67</v>
      </c>
      <c r="B96" s="5" t="s">
        <v>146</v>
      </c>
      <c r="C96" s="12">
        <v>6.3E-3</v>
      </c>
      <c r="D96" s="71">
        <f t="shared" si="1"/>
        <v>18.82</v>
      </c>
    </row>
    <row r="97" spans="1:4" s="17" customFormat="1">
      <c r="A97" s="183" t="s">
        <v>100</v>
      </c>
      <c r="B97" s="183"/>
      <c r="C97" s="72">
        <f>SUM(C92:C96)</f>
        <v>5.8700000000000002E-2</v>
      </c>
      <c r="D97" s="71">
        <f t="shared" si="1"/>
        <v>175.4</v>
      </c>
    </row>
    <row r="98" spans="1:4" s="17" customFormat="1"/>
    <row r="99" spans="1:4" s="17" customFormat="1" ht="16.5" thickBot="1">
      <c r="A99" s="184" t="s">
        <v>147</v>
      </c>
      <c r="B99" s="184"/>
      <c r="C99" s="184"/>
      <c r="D99" s="184"/>
    </row>
    <row r="100" spans="1:4" s="17" customFormat="1" ht="15.75" thickBot="1">
      <c r="A100" s="15" t="s">
        <v>42</v>
      </c>
      <c r="B100" s="16" t="s">
        <v>148</v>
      </c>
      <c r="C100" s="53" t="s">
        <v>84</v>
      </c>
    </row>
    <row r="101" spans="1:4" s="17" customFormat="1" ht="15.75" thickBot="1">
      <c r="A101" s="8" t="s">
        <v>57</v>
      </c>
      <c r="B101" s="40" t="s">
        <v>149</v>
      </c>
      <c r="C101" s="54"/>
    </row>
    <row r="102" spans="1:4" s="17" customFormat="1" ht="15.75" thickBot="1">
      <c r="A102" s="161" t="s">
        <v>100</v>
      </c>
      <c r="B102" s="162"/>
      <c r="C102" s="55"/>
    </row>
    <row r="103" spans="1:4" s="17" customFormat="1"/>
    <row r="104" spans="1:4" s="17" customFormat="1" ht="15.75" thickBot="1">
      <c r="A104" s="185" t="s">
        <v>150</v>
      </c>
      <c r="B104" s="185"/>
      <c r="C104" s="185"/>
    </row>
    <row r="105" spans="1:4" s="17" customFormat="1" ht="15.75" thickBot="1">
      <c r="A105" s="15">
        <v>4</v>
      </c>
      <c r="B105" s="16" t="s">
        <v>151</v>
      </c>
      <c r="C105" s="53" t="s">
        <v>84</v>
      </c>
    </row>
    <row r="106" spans="1:4" s="17" customFormat="1">
      <c r="A106" s="4" t="s">
        <v>41</v>
      </c>
      <c r="B106" s="40" t="s">
        <v>141</v>
      </c>
      <c r="C106" s="54">
        <f>D97</f>
        <v>175.4</v>
      </c>
    </row>
    <row r="107" spans="1:4" s="17" customFormat="1" ht="15.75" thickBot="1">
      <c r="A107" s="4" t="s">
        <v>42</v>
      </c>
      <c r="B107" s="56" t="s">
        <v>148</v>
      </c>
      <c r="C107" s="54">
        <f>C101</f>
        <v>0</v>
      </c>
    </row>
    <row r="108" spans="1:4" s="17" customFormat="1" ht="15.75" thickBot="1">
      <c r="A108" s="161" t="s">
        <v>100</v>
      </c>
      <c r="B108" s="162"/>
      <c r="C108" s="57">
        <f>SUM(C106:C107)</f>
        <v>175.4</v>
      </c>
    </row>
    <row r="109" spans="1:4" s="17" customFormat="1">
      <c r="A109" s="38"/>
      <c r="D109" s="19"/>
    </row>
    <row r="110" spans="1:4" s="17" customFormat="1" ht="16.5" thickBot="1">
      <c r="A110" s="166" t="s">
        <v>152</v>
      </c>
      <c r="B110" s="166"/>
      <c r="C110" s="166"/>
      <c r="D110" s="166"/>
    </row>
    <row r="111" spans="1:4" s="17" customFormat="1" ht="15.75" thickBot="1">
      <c r="A111" s="15">
        <v>5</v>
      </c>
      <c r="B111" s="163" t="s">
        <v>153</v>
      </c>
      <c r="C111" s="167"/>
      <c r="D111" s="32" t="s">
        <v>84</v>
      </c>
    </row>
    <row r="112" spans="1:4" s="17" customFormat="1">
      <c r="A112" s="8" t="s">
        <v>57</v>
      </c>
      <c r="B112" s="151" t="s">
        <v>154</v>
      </c>
      <c r="C112" s="152"/>
      <c r="D112" s="84">
        <v>0</v>
      </c>
    </row>
    <row r="113" spans="1:4" s="17" customFormat="1">
      <c r="A113" s="4" t="s">
        <v>59</v>
      </c>
      <c r="B113" s="153" t="s">
        <v>155</v>
      </c>
      <c r="C113" s="154"/>
      <c r="D113" s="84">
        <v>0</v>
      </c>
    </row>
    <row r="114" spans="1:4" s="17" customFormat="1">
      <c r="A114" s="4" t="s">
        <v>62</v>
      </c>
      <c r="B114" s="153" t="s">
        <v>156</v>
      </c>
      <c r="C114" s="154"/>
      <c r="D114" s="84">
        <v>0</v>
      </c>
    </row>
    <row r="115" spans="1:4" s="17" customFormat="1" ht="15.75" thickBot="1">
      <c r="A115" s="35" t="s">
        <v>65</v>
      </c>
      <c r="B115" s="155" t="s">
        <v>93</v>
      </c>
      <c r="C115" s="156"/>
      <c r="D115" s="36"/>
    </row>
    <row r="116" spans="1:4" s="17" customFormat="1" ht="15.75" customHeight="1" thickBot="1">
      <c r="A116" s="168" t="s">
        <v>157</v>
      </c>
      <c r="B116" s="169"/>
      <c r="C116" s="167"/>
      <c r="D116" s="37">
        <f>SUM(D112:D115)</f>
        <v>0</v>
      </c>
    </row>
    <row r="117" spans="1:4" s="17" customFormat="1"/>
    <row r="118" spans="1:4" s="17" customFormat="1" ht="16.5" thickBot="1">
      <c r="A118" s="166" t="s">
        <v>158</v>
      </c>
      <c r="B118" s="166"/>
      <c r="C118" s="166"/>
      <c r="D118" s="166"/>
    </row>
    <row r="119" spans="1:4" s="17" customFormat="1" ht="15.75" thickBot="1">
      <c r="A119" s="15">
        <v>5</v>
      </c>
      <c r="B119" s="16" t="s">
        <v>159</v>
      </c>
      <c r="C119" s="52" t="s">
        <v>97</v>
      </c>
      <c r="D119" s="39" t="s">
        <v>84</v>
      </c>
    </row>
    <row r="120" spans="1:4" s="17" customFormat="1">
      <c r="A120" s="8" t="s">
        <v>57</v>
      </c>
      <c r="B120" s="9" t="s">
        <v>160</v>
      </c>
      <c r="C120" s="10">
        <v>0.05</v>
      </c>
      <c r="D120" s="58">
        <f>C120*$D$136</f>
        <v>308.07</v>
      </c>
    </row>
    <row r="121" spans="1:4" s="17" customFormat="1">
      <c r="A121" s="4" t="s">
        <v>59</v>
      </c>
      <c r="B121" s="11" t="s">
        <v>161</v>
      </c>
      <c r="C121" s="10">
        <v>0.1</v>
      </c>
      <c r="D121" s="58">
        <f>C121*(D120+$D$136)</f>
        <v>646.94000000000005</v>
      </c>
    </row>
    <row r="122" spans="1:4" s="17" customFormat="1">
      <c r="A122" s="4" t="s">
        <v>62</v>
      </c>
      <c r="B122" s="5" t="s">
        <v>162</v>
      </c>
      <c r="C122" s="59">
        <f>C123</f>
        <v>8.6499999999999994E-2</v>
      </c>
      <c r="D122" s="60"/>
    </row>
    <row r="123" spans="1:4" s="17" customFormat="1">
      <c r="A123" s="4" t="s">
        <v>163</v>
      </c>
      <c r="B123" s="5" t="s">
        <v>164</v>
      </c>
      <c r="C123" s="61">
        <f>SUM(C124:C126)</f>
        <v>8.6499999999999994E-2</v>
      </c>
      <c r="D123" s="60"/>
    </row>
    <row r="124" spans="1:4" s="17" customFormat="1">
      <c r="A124" s="4" t="s">
        <v>165</v>
      </c>
      <c r="B124" s="5" t="s">
        <v>166</v>
      </c>
      <c r="C124" s="61">
        <v>6.4999999999999997E-3</v>
      </c>
      <c r="D124" s="60">
        <f>(D136+D120+D121)/(1-C122)*C124</f>
        <v>50.64</v>
      </c>
    </row>
    <row r="125" spans="1:4" s="17" customFormat="1">
      <c r="A125" s="4" t="s">
        <v>167</v>
      </c>
      <c r="B125" s="5" t="s">
        <v>168</v>
      </c>
      <c r="C125" s="61">
        <v>0.03</v>
      </c>
      <c r="D125" s="60">
        <f>(D136+D120+D121)/(1-C122)*C125</f>
        <v>233.71</v>
      </c>
    </row>
    <row r="126" spans="1:4" s="17" customFormat="1" ht="15.75" thickBot="1">
      <c r="A126" s="4" t="s">
        <v>169</v>
      </c>
      <c r="B126" s="43" t="s">
        <v>170</v>
      </c>
      <c r="C126" s="61">
        <v>0.05</v>
      </c>
      <c r="D126" s="60">
        <f>(D136+D120+D121)/(1-C122)*C126</f>
        <v>389.51</v>
      </c>
    </row>
    <row r="127" spans="1:4" s="17" customFormat="1" ht="15.75" thickBot="1">
      <c r="A127" s="161" t="s">
        <v>100</v>
      </c>
      <c r="B127" s="162"/>
      <c r="C127" s="162"/>
      <c r="D127" s="62">
        <f>SUM(D120:D126)</f>
        <v>1628.87</v>
      </c>
    </row>
    <row r="128" spans="1:4" s="17" customFormat="1" ht="15.75" customHeight="1">
      <c r="A128" s="38"/>
      <c r="D128" s="19"/>
    </row>
    <row r="129" spans="1:8" s="17" customFormat="1" ht="16.5" thickBot="1">
      <c r="A129" s="186" t="s">
        <v>171</v>
      </c>
      <c r="B129" s="186"/>
      <c r="C129" s="186"/>
      <c r="D129" s="186"/>
    </row>
    <row r="130" spans="1:8" s="17" customFormat="1" ht="15.75" customHeight="1" thickBot="1">
      <c r="A130" s="168" t="s">
        <v>172</v>
      </c>
      <c r="B130" s="169"/>
      <c r="C130" s="167"/>
      <c r="D130" s="39" t="s">
        <v>173</v>
      </c>
    </row>
    <row r="131" spans="1:8" s="17" customFormat="1">
      <c r="A131" s="8" t="s">
        <v>57</v>
      </c>
      <c r="B131" s="151" t="s">
        <v>174</v>
      </c>
      <c r="C131" s="152"/>
      <c r="D131" s="63">
        <f>D37</f>
        <v>2988</v>
      </c>
    </row>
    <row r="132" spans="1:8" s="17" customFormat="1">
      <c r="A132" s="4" t="s">
        <v>59</v>
      </c>
      <c r="B132" s="153" t="s">
        <v>175</v>
      </c>
      <c r="C132" s="154"/>
      <c r="D132" s="64">
        <f>C76</f>
        <v>2812.4</v>
      </c>
    </row>
    <row r="133" spans="1:8" s="17" customFormat="1">
      <c r="A133" s="4" t="s">
        <v>62</v>
      </c>
      <c r="B133" s="153" t="s">
        <v>176</v>
      </c>
      <c r="C133" s="154"/>
      <c r="D133" s="64">
        <f>D86</f>
        <v>185.55</v>
      </c>
    </row>
    <row r="134" spans="1:8" s="17" customFormat="1" ht="15" customHeight="1">
      <c r="A134" s="4" t="s">
        <v>65</v>
      </c>
      <c r="B134" s="65" t="s">
        <v>177</v>
      </c>
      <c r="C134" s="66"/>
      <c r="D134" s="64">
        <f>C108</f>
        <v>175.4</v>
      </c>
    </row>
    <row r="135" spans="1:8" s="17" customFormat="1">
      <c r="A135" s="4" t="s">
        <v>67</v>
      </c>
      <c r="B135" s="153" t="s">
        <v>178</v>
      </c>
      <c r="C135" s="154"/>
      <c r="D135" s="64">
        <f>D116</f>
        <v>0</v>
      </c>
    </row>
    <row r="136" spans="1:8" s="17" customFormat="1" ht="15" customHeight="1">
      <c r="A136" s="188" t="s">
        <v>179</v>
      </c>
      <c r="B136" s="189"/>
      <c r="C136" s="190"/>
      <c r="D136" s="64">
        <f>SUM(D131:D135)</f>
        <v>6161.35</v>
      </c>
    </row>
    <row r="137" spans="1:8" s="17" customFormat="1" ht="15.75" customHeight="1">
      <c r="A137" s="35" t="s">
        <v>90</v>
      </c>
      <c r="B137" s="191" t="s">
        <v>180</v>
      </c>
      <c r="C137" s="192"/>
      <c r="D137" s="67">
        <f>D127</f>
        <v>1628.87</v>
      </c>
    </row>
    <row r="138" spans="1:8" s="17" customFormat="1" ht="15" customHeight="1">
      <c r="A138" s="183" t="s">
        <v>181</v>
      </c>
      <c r="B138" s="183"/>
      <c r="C138" s="183"/>
      <c r="D138" s="68">
        <f>SUM(D136:D137)</f>
        <v>7790.22</v>
      </c>
    </row>
    <row r="140" spans="1:8">
      <c r="A140" s="202" t="s">
        <v>182</v>
      </c>
      <c r="B140" s="202"/>
      <c r="C140" s="202"/>
      <c r="D140" s="202"/>
      <c r="E140" s="202"/>
      <c r="F140" s="202"/>
      <c r="G140" s="202"/>
    </row>
    <row r="141" spans="1:8">
      <c r="A141" s="74"/>
      <c r="B141" s="194" t="s">
        <v>183</v>
      </c>
      <c r="C141" s="194"/>
      <c r="D141" s="194"/>
      <c r="E141" s="194"/>
      <c r="F141" s="194"/>
      <c r="G141" s="74" t="s">
        <v>84</v>
      </c>
    </row>
    <row r="142" spans="1:8">
      <c r="A142" s="73" t="s">
        <v>57</v>
      </c>
      <c r="B142" s="195" t="s">
        <v>184</v>
      </c>
      <c r="C142" s="195"/>
      <c r="D142" s="195"/>
      <c r="E142" s="195"/>
      <c r="F142" s="195"/>
      <c r="G142" s="75">
        <f>SUM(D136:D137)</f>
        <v>7790.22</v>
      </c>
      <c r="H142" s="86">
        <f>G142*2</f>
        <v>15580.44</v>
      </c>
    </row>
    <row r="143" spans="1:8">
      <c r="A143" s="73" t="s">
        <v>59</v>
      </c>
      <c r="B143" s="196" t="s">
        <v>185</v>
      </c>
      <c r="C143" s="197"/>
      <c r="D143" s="197"/>
      <c r="E143" s="197"/>
      <c r="F143" s="198"/>
      <c r="G143" s="75">
        <f>G142/22</f>
        <v>354.1</v>
      </c>
    </row>
    <row r="144" spans="1:8">
      <c r="A144" s="73" t="s">
        <v>62</v>
      </c>
      <c r="B144" s="195" t="s">
        <v>186</v>
      </c>
      <c r="C144" s="195"/>
      <c r="D144" s="195"/>
      <c r="E144" s="76">
        <v>3</v>
      </c>
      <c r="F144" s="77" t="s">
        <v>187</v>
      </c>
      <c r="G144" s="75">
        <f>(G142*E144)</f>
        <v>23370.66</v>
      </c>
    </row>
    <row r="145" spans="1:7">
      <c r="A145" s="73" t="s">
        <v>65</v>
      </c>
      <c r="B145" s="199" t="s">
        <v>188</v>
      </c>
      <c r="C145" s="199"/>
      <c r="D145" s="199"/>
      <c r="E145" s="76">
        <v>12</v>
      </c>
      <c r="F145" s="77" t="s">
        <v>189</v>
      </c>
      <c r="G145" s="75">
        <f>G144*12</f>
        <v>280447.92</v>
      </c>
    </row>
    <row r="146" spans="1:7">
      <c r="A146" s="187" t="s">
        <v>190</v>
      </c>
      <c r="B146" s="187"/>
      <c r="C146" s="187"/>
      <c r="D146" s="187"/>
      <c r="E146" s="187"/>
      <c r="F146" s="187"/>
      <c r="G146" s="187"/>
    </row>
  </sheetData>
  <mergeCells count="84">
    <mergeCell ref="A146:G146"/>
    <mergeCell ref="B133:C133"/>
    <mergeCell ref="B135:C135"/>
    <mergeCell ref="A136:C136"/>
    <mergeCell ref="B137:C137"/>
    <mergeCell ref="A138:C138"/>
    <mergeCell ref="A140:G140"/>
    <mergeCell ref="B141:F141"/>
    <mergeCell ref="B142:F142"/>
    <mergeCell ref="B143:F143"/>
    <mergeCell ref="B144:D144"/>
    <mergeCell ref="B145:D145"/>
    <mergeCell ref="B132:C132"/>
    <mergeCell ref="B111:C111"/>
    <mergeCell ref="B112:C112"/>
    <mergeCell ref="B113:C113"/>
    <mergeCell ref="B114:C114"/>
    <mergeCell ref="B115:C115"/>
    <mergeCell ref="A116:C116"/>
    <mergeCell ref="A118:D118"/>
    <mergeCell ref="A127:C127"/>
    <mergeCell ref="A129:D129"/>
    <mergeCell ref="A130:C130"/>
    <mergeCell ref="B131:C131"/>
    <mergeCell ref="A110:D110"/>
    <mergeCell ref="A76:B76"/>
    <mergeCell ref="A78:D78"/>
    <mergeCell ref="A86:B86"/>
    <mergeCell ref="A87:D87"/>
    <mergeCell ref="A89:D89"/>
    <mergeCell ref="A90:D90"/>
    <mergeCell ref="A97:B97"/>
    <mergeCell ref="A99:D99"/>
    <mergeCell ref="A102:B102"/>
    <mergeCell ref="A104:C104"/>
    <mergeCell ref="A108:B108"/>
    <mergeCell ref="A71:C71"/>
    <mergeCell ref="C60:D60"/>
    <mergeCell ref="C61:D61"/>
    <mergeCell ref="C62:D62"/>
    <mergeCell ref="C63:D63"/>
    <mergeCell ref="C64:D64"/>
    <mergeCell ref="C65:D65"/>
    <mergeCell ref="C66:D66"/>
    <mergeCell ref="C67:D67"/>
    <mergeCell ref="A69:B69"/>
    <mergeCell ref="C69:D69"/>
    <mergeCell ref="A70:D70"/>
    <mergeCell ref="A59:D59"/>
    <mergeCell ref="B32:C32"/>
    <mergeCell ref="B33:C33"/>
    <mergeCell ref="B34:C34"/>
    <mergeCell ref="B35:C35"/>
    <mergeCell ref="B36:C36"/>
    <mergeCell ref="A37:C37"/>
    <mergeCell ref="A39:D39"/>
    <mergeCell ref="A43:B43"/>
    <mergeCell ref="A45:C45"/>
    <mergeCell ref="A47:D47"/>
    <mergeCell ref="A57:B57"/>
    <mergeCell ref="B31:C31"/>
    <mergeCell ref="A18:B18"/>
    <mergeCell ref="A19:B19"/>
    <mergeCell ref="A21:D21"/>
    <mergeCell ref="B22:C22"/>
    <mergeCell ref="B23:C23"/>
    <mergeCell ref="B24:C24"/>
    <mergeCell ref="B25:C25"/>
    <mergeCell ref="B26:C26"/>
    <mergeCell ref="A28:D28"/>
    <mergeCell ref="B29:C29"/>
    <mergeCell ref="B30:C30"/>
    <mergeCell ref="A17:D17"/>
    <mergeCell ref="A1:D2"/>
    <mergeCell ref="A3:D4"/>
    <mergeCell ref="B6:D6"/>
    <mergeCell ref="B7:D7"/>
    <mergeCell ref="B8:D8"/>
    <mergeCell ref="A10:D10"/>
    <mergeCell ref="B11:C11"/>
    <mergeCell ref="B12:C12"/>
    <mergeCell ref="B13:C13"/>
    <mergeCell ref="B14:C14"/>
    <mergeCell ref="B15:C15"/>
  </mergeCells>
  <pageMargins left="0.511811024" right="0.511811024" top="0.78740157499999996" bottom="0.78740157499999996" header="0.31496062000000002" footer="0.31496062000000002"/>
  <pageSetup paperSize="9" scale="68" orientation="portrait" r:id="rId1"/>
  <rowBreaks count="1" manualBreakCount="1">
    <brk id="68" max="3" man="1"/>
  </rowBreaks>
  <colBreaks count="1" manualBreakCount="1">
    <brk id="4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209EC-3122-4939-AD09-28D9BF6C6203}">
  <sheetPr>
    <tabColor rgb="FF0070C0"/>
  </sheetPr>
  <dimension ref="A1:H146"/>
  <sheetViews>
    <sheetView view="pageBreakPreview" topLeftCell="A42" zoomScale="115" zoomScaleNormal="115" zoomScaleSheetLayoutView="115" workbookViewId="0">
      <selection activeCell="C64" sqref="C64:D64"/>
    </sheetView>
  </sheetViews>
  <sheetFormatPr defaultRowHeight="15"/>
  <cols>
    <col min="1" max="1" width="14.5703125" style="1" bestFit="1" customWidth="1"/>
    <col min="2" max="2" width="59" bestFit="1" customWidth="1"/>
    <col min="3" max="3" width="20" bestFit="1" customWidth="1"/>
    <col min="4" max="4" width="34.7109375" style="1" bestFit="1" customWidth="1"/>
    <col min="6" max="6" width="15.85546875" customWidth="1"/>
    <col min="7" max="8" width="16.140625" customWidth="1"/>
  </cols>
  <sheetData>
    <row r="1" spans="1:4" s="17" customFormat="1" ht="27" customHeight="1">
      <c r="A1" s="137" t="s">
        <v>50</v>
      </c>
      <c r="B1" s="138"/>
      <c r="C1" s="138"/>
      <c r="D1" s="138"/>
    </row>
    <row r="2" spans="1:4" s="17" customFormat="1" ht="24" customHeight="1" thickBot="1">
      <c r="A2" s="139"/>
      <c r="B2" s="139"/>
      <c r="C2" s="139"/>
      <c r="D2" s="139"/>
    </row>
    <row r="3" spans="1:4" s="17" customFormat="1" ht="15" customHeight="1">
      <c r="A3" s="140" t="s">
        <v>51</v>
      </c>
      <c r="B3" s="141"/>
      <c r="C3" s="141"/>
      <c r="D3" s="141"/>
    </row>
    <row r="4" spans="1:4" s="17" customFormat="1" ht="15.75" customHeight="1" thickBot="1">
      <c r="A4" s="142"/>
      <c r="B4" s="143"/>
      <c r="C4" s="143"/>
      <c r="D4" s="143"/>
    </row>
    <row r="5" spans="1:4" s="17" customFormat="1" ht="15.75" thickBot="1">
      <c r="A5" s="18"/>
      <c r="D5" s="19"/>
    </row>
    <row r="6" spans="1:4" s="17" customFormat="1">
      <c r="A6" s="20" t="s">
        <v>52</v>
      </c>
      <c r="B6" s="144" t="s">
        <v>53</v>
      </c>
      <c r="C6" s="144"/>
      <c r="D6" s="144"/>
    </row>
    <row r="7" spans="1:4" s="17" customFormat="1">
      <c r="A7" s="21" t="s">
        <v>54</v>
      </c>
      <c r="B7" s="145"/>
      <c r="C7" s="146"/>
      <c r="D7" s="146"/>
    </row>
    <row r="8" spans="1:4" s="17" customFormat="1" ht="15.75" thickBot="1">
      <c r="A8" s="22" t="s">
        <v>55</v>
      </c>
      <c r="B8" s="147"/>
      <c r="C8" s="147"/>
      <c r="D8" s="147"/>
    </row>
    <row r="9" spans="1:4" s="17" customFormat="1" ht="15.75" thickBot="1">
      <c r="A9" s="23"/>
      <c r="B9" s="23"/>
      <c r="C9" s="23"/>
      <c r="D9" s="19"/>
    </row>
    <row r="10" spans="1:4" s="17" customFormat="1" ht="15.75" thickBot="1">
      <c r="A10" s="148" t="s">
        <v>56</v>
      </c>
      <c r="B10" s="149"/>
      <c r="C10" s="149"/>
      <c r="D10" s="150"/>
    </row>
    <row r="11" spans="1:4" s="17" customFormat="1">
      <c r="A11" s="8" t="s">
        <v>57</v>
      </c>
      <c r="B11" s="151" t="s">
        <v>58</v>
      </c>
      <c r="C11" s="152"/>
      <c r="D11" s="9"/>
    </row>
    <row r="12" spans="1:4" s="17" customFormat="1">
      <c r="A12" s="4" t="s">
        <v>59</v>
      </c>
      <c r="B12" s="153" t="s">
        <v>60</v>
      </c>
      <c r="C12" s="154"/>
      <c r="D12" s="24" t="s">
        <v>223</v>
      </c>
    </row>
    <row r="13" spans="1:4" s="17" customFormat="1">
      <c r="A13" s="4" t="s">
        <v>62</v>
      </c>
      <c r="B13" s="153" t="s">
        <v>205</v>
      </c>
      <c r="C13" s="154"/>
      <c r="D13" s="70" t="s">
        <v>202</v>
      </c>
    </row>
    <row r="14" spans="1:4" s="17" customFormat="1" ht="15" customHeight="1">
      <c r="A14" s="4" t="s">
        <v>65</v>
      </c>
      <c r="B14" s="153" t="s">
        <v>66</v>
      </c>
      <c r="C14" s="154"/>
      <c r="D14" s="24" t="s">
        <v>197</v>
      </c>
    </row>
    <row r="15" spans="1:4" s="17" customFormat="1" ht="15.75" thickBot="1">
      <c r="A15" s="25" t="s">
        <v>67</v>
      </c>
      <c r="B15" s="155" t="s">
        <v>68</v>
      </c>
      <c r="C15" s="156"/>
      <c r="D15" s="26">
        <v>12</v>
      </c>
    </row>
    <row r="16" spans="1:4" s="17" customFormat="1" ht="15.75" thickBot="1">
      <c r="A16" s="23"/>
      <c r="B16" s="23"/>
      <c r="C16" s="23"/>
      <c r="D16" s="19"/>
    </row>
    <row r="17" spans="1:6" s="17" customFormat="1" ht="15.75" thickBot="1">
      <c r="A17" s="135" t="s">
        <v>69</v>
      </c>
      <c r="B17" s="136"/>
      <c r="C17" s="136"/>
      <c r="D17" s="136"/>
    </row>
    <row r="18" spans="1:6" s="17" customFormat="1">
      <c r="A18" s="157" t="s">
        <v>16</v>
      </c>
      <c r="B18" s="158"/>
      <c r="C18" s="27" t="s">
        <v>3</v>
      </c>
      <c r="D18" s="28" t="s">
        <v>70</v>
      </c>
    </row>
    <row r="19" spans="1:6" s="17" customFormat="1" ht="15.75" customHeight="1" thickBot="1">
      <c r="A19" s="159" t="s">
        <v>207</v>
      </c>
      <c r="B19" s="160"/>
      <c r="C19" s="29" t="s">
        <v>72</v>
      </c>
      <c r="D19" s="26">
        <v>3</v>
      </c>
    </row>
    <row r="20" spans="1:6" s="17" customFormat="1" ht="15.75" thickBot="1">
      <c r="A20" s="19"/>
      <c r="D20" s="19"/>
    </row>
    <row r="21" spans="1:6" s="17" customFormat="1" ht="15.75" customHeight="1" thickBot="1">
      <c r="A21" s="161" t="s">
        <v>73</v>
      </c>
      <c r="B21" s="162"/>
      <c r="C21" s="162"/>
      <c r="D21" s="163"/>
    </row>
    <row r="22" spans="1:6" s="17" customFormat="1" ht="30">
      <c r="A22" s="8">
        <v>1</v>
      </c>
      <c r="B22" s="151" t="s">
        <v>74</v>
      </c>
      <c r="C22" s="152"/>
      <c r="D22" s="30" t="s">
        <v>219</v>
      </c>
    </row>
    <row r="23" spans="1:6" s="17" customFormat="1">
      <c r="A23" s="4">
        <v>2</v>
      </c>
      <c r="B23" s="200" t="s">
        <v>220</v>
      </c>
      <c r="C23" s="201"/>
      <c r="D23" s="87">
        <f>'[1]Assistente Adm II'!$D$7</f>
        <v>2338.69</v>
      </c>
    </row>
    <row r="24" spans="1:6" s="17" customFormat="1">
      <c r="A24" s="4">
        <v>3</v>
      </c>
      <c r="B24" s="164" t="s">
        <v>77</v>
      </c>
      <c r="C24" s="165"/>
      <c r="D24" s="24" t="str">
        <f>A19</f>
        <v>APOIO ADMINISTRATIVO</v>
      </c>
    </row>
    <row r="25" spans="1:6" s="17" customFormat="1">
      <c r="A25" s="4">
        <v>4</v>
      </c>
      <c r="B25" s="153" t="s">
        <v>78</v>
      </c>
      <c r="C25" s="154"/>
      <c r="D25" s="31" t="s">
        <v>222</v>
      </c>
    </row>
    <row r="26" spans="1:6" s="17" customFormat="1" ht="15.75" thickBot="1">
      <c r="A26" s="25">
        <v>5</v>
      </c>
      <c r="B26" s="155" t="s">
        <v>210</v>
      </c>
      <c r="C26" s="156"/>
      <c r="D26" s="24">
        <v>3</v>
      </c>
    </row>
    <row r="27" spans="1:6" s="17" customFormat="1">
      <c r="A27" s="23"/>
      <c r="D27" s="19"/>
    </row>
    <row r="28" spans="1:6" s="17" customFormat="1" ht="16.5" thickBot="1">
      <c r="A28" s="166" t="s">
        <v>81</v>
      </c>
      <c r="B28" s="166"/>
      <c r="C28" s="166"/>
      <c r="D28" s="166"/>
    </row>
    <row r="29" spans="1:6" s="17" customFormat="1" ht="15.75" thickBot="1">
      <c r="A29" s="15" t="s">
        <v>82</v>
      </c>
      <c r="B29" s="163" t="s">
        <v>83</v>
      </c>
      <c r="C29" s="167"/>
      <c r="D29" s="32" t="s">
        <v>84</v>
      </c>
    </row>
    <row r="30" spans="1:6" s="17" customFormat="1">
      <c r="A30" s="8" t="s">
        <v>57</v>
      </c>
      <c r="B30" s="151" t="s">
        <v>85</v>
      </c>
      <c r="C30" s="152"/>
      <c r="D30" s="85">
        <f>D23</f>
        <v>2338.69</v>
      </c>
    </row>
    <row r="31" spans="1:6" s="17" customFormat="1">
      <c r="A31" s="4" t="s">
        <v>59</v>
      </c>
      <c r="B31" s="153" t="s">
        <v>86</v>
      </c>
      <c r="C31" s="154"/>
      <c r="D31" s="33"/>
    </row>
    <row r="32" spans="1:6" s="17" customFormat="1">
      <c r="A32" s="4" t="s">
        <v>62</v>
      </c>
      <c r="B32" s="153" t="s">
        <v>87</v>
      </c>
      <c r="C32" s="154"/>
      <c r="D32" s="33"/>
      <c r="F32" s="34"/>
    </row>
    <row r="33" spans="1:4" s="17" customFormat="1">
      <c r="A33" s="4" t="s">
        <v>65</v>
      </c>
      <c r="B33" s="153" t="s">
        <v>88</v>
      </c>
      <c r="C33" s="154"/>
      <c r="D33" s="33"/>
    </row>
    <row r="34" spans="1:4" s="17" customFormat="1">
      <c r="A34" s="4" t="s">
        <v>67</v>
      </c>
      <c r="B34" s="153" t="s">
        <v>89</v>
      </c>
      <c r="C34" s="154"/>
      <c r="D34" s="33"/>
    </row>
    <row r="35" spans="1:4" s="17" customFormat="1" ht="15.75" customHeight="1">
      <c r="A35" s="4" t="s">
        <v>90</v>
      </c>
      <c r="B35" s="164" t="s">
        <v>91</v>
      </c>
      <c r="C35" s="165"/>
      <c r="D35" s="33"/>
    </row>
    <row r="36" spans="1:4" s="17" customFormat="1" ht="15.75" thickBot="1">
      <c r="A36" s="35" t="s">
        <v>92</v>
      </c>
      <c r="B36" s="155" t="s">
        <v>93</v>
      </c>
      <c r="C36" s="156"/>
      <c r="D36" s="36"/>
    </row>
    <row r="37" spans="1:4" s="17" customFormat="1" ht="15.75" customHeight="1" thickBot="1">
      <c r="A37" s="168" t="s">
        <v>94</v>
      </c>
      <c r="B37" s="169"/>
      <c r="C37" s="167"/>
      <c r="D37" s="37">
        <f>SUM(D30:D36)</f>
        <v>2338.69</v>
      </c>
    </row>
    <row r="38" spans="1:4" s="17" customFormat="1">
      <c r="A38" s="38"/>
      <c r="D38" s="19"/>
    </row>
    <row r="39" spans="1:4" s="17" customFormat="1" ht="16.5" thickBot="1">
      <c r="A39" s="166" t="s">
        <v>95</v>
      </c>
      <c r="B39" s="166"/>
      <c r="C39" s="166"/>
      <c r="D39" s="166"/>
    </row>
    <row r="40" spans="1:4" s="17" customFormat="1" ht="15.75" thickBot="1">
      <c r="A40" s="15" t="s">
        <v>33</v>
      </c>
      <c r="B40" s="16" t="s">
        <v>96</v>
      </c>
      <c r="C40" s="16" t="s">
        <v>97</v>
      </c>
      <c r="D40" s="39" t="s">
        <v>84</v>
      </c>
    </row>
    <row r="41" spans="1:4" s="17" customFormat="1">
      <c r="A41" s="8" t="s">
        <v>57</v>
      </c>
      <c r="B41" s="40" t="s">
        <v>98</v>
      </c>
      <c r="C41" s="2">
        <f>1/12</f>
        <v>8.3299999999999999E-2</v>
      </c>
      <c r="D41" s="14">
        <f>C41*D37</f>
        <v>194.81</v>
      </c>
    </row>
    <row r="42" spans="1:4" s="17" customFormat="1" ht="15.75" thickBot="1">
      <c r="A42" s="8" t="s">
        <v>59</v>
      </c>
      <c r="B42" s="40" t="s">
        <v>99</v>
      </c>
      <c r="C42" s="2">
        <v>0.121</v>
      </c>
      <c r="D42" s="14">
        <f>D37*C42</f>
        <v>282.98</v>
      </c>
    </row>
    <row r="43" spans="1:4" s="17" customFormat="1" ht="15.75" thickBot="1">
      <c r="A43" s="161" t="s">
        <v>100</v>
      </c>
      <c r="B43" s="162"/>
      <c r="C43" s="41">
        <f>SUM(C41:C42)</f>
        <v>0.20430000000000001</v>
      </c>
      <c r="D43" s="13">
        <f>SUM(D41:D42)</f>
        <v>477.79</v>
      </c>
    </row>
    <row r="44" spans="1:4" s="17" customFormat="1">
      <c r="A44" s="38"/>
      <c r="D44" s="19"/>
    </row>
    <row r="45" spans="1:4" s="17" customFormat="1">
      <c r="A45" s="170" t="s">
        <v>101</v>
      </c>
      <c r="B45" s="170"/>
      <c r="C45" s="170"/>
      <c r="D45" s="42">
        <f>D37+D43</f>
        <v>2816.48</v>
      </c>
    </row>
    <row r="46" spans="1:4" s="17" customFormat="1">
      <c r="A46" s="38"/>
      <c r="D46" s="19"/>
    </row>
    <row r="47" spans="1:4" s="17" customFormat="1" ht="16.5" thickBot="1">
      <c r="A47" s="166" t="s">
        <v>102</v>
      </c>
      <c r="B47" s="166"/>
      <c r="C47" s="166"/>
      <c r="D47" s="166"/>
    </row>
    <row r="48" spans="1:4" s="17" customFormat="1" ht="15.75" thickBot="1">
      <c r="A48" s="15" t="s">
        <v>34</v>
      </c>
      <c r="B48" s="16" t="s">
        <v>103</v>
      </c>
      <c r="C48" s="16" t="s">
        <v>97</v>
      </c>
      <c r="D48" s="39" t="s">
        <v>84</v>
      </c>
    </row>
    <row r="49" spans="1:4" s="17" customFormat="1">
      <c r="A49" s="8" t="s">
        <v>57</v>
      </c>
      <c r="B49" s="40" t="s">
        <v>104</v>
      </c>
      <c r="C49" s="2">
        <v>0.2</v>
      </c>
      <c r="D49" s="14">
        <f>C49*(D37+D43)</f>
        <v>563.29999999999995</v>
      </c>
    </row>
    <row r="50" spans="1:4" s="17" customFormat="1">
      <c r="A50" s="8" t="s">
        <v>59</v>
      </c>
      <c r="B50" s="43" t="s">
        <v>106</v>
      </c>
      <c r="C50" s="2">
        <v>2.5000000000000001E-2</v>
      </c>
      <c r="D50" s="14">
        <f>C50*(D$37+D43)</f>
        <v>70.41</v>
      </c>
    </row>
    <row r="51" spans="1:4" s="17" customFormat="1">
      <c r="A51" s="8" t="s">
        <v>62</v>
      </c>
      <c r="B51" s="5" t="s">
        <v>107</v>
      </c>
      <c r="C51" s="2">
        <v>0.03</v>
      </c>
      <c r="D51" s="14">
        <f>C51*(D$37+D43)</f>
        <v>84.49</v>
      </c>
    </row>
    <row r="52" spans="1:4" s="17" customFormat="1">
      <c r="A52" s="4" t="s">
        <v>65</v>
      </c>
      <c r="B52" s="5" t="s">
        <v>108</v>
      </c>
      <c r="C52" s="2">
        <v>1.4999999999999999E-2</v>
      </c>
      <c r="D52" s="14">
        <f>C52*(D$37+D43)</f>
        <v>42.25</v>
      </c>
    </row>
    <row r="53" spans="1:4" s="17" customFormat="1">
      <c r="A53" s="4" t="s">
        <v>67</v>
      </c>
      <c r="B53" s="5" t="s">
        <v>109</v>
      </c>
      <c r="C53" s="2">
        <v>0.01</v>
      </c>
      <c r="D53" s="14">
        <f>C53*(D43+D$37)</f>
        <v>28.16</v>
      </c>
    </row>
    <row r="54" spans="1:4" s="17" customFormat="1">
      <c r="A54" s="4" t="s">
        <v>90</v>
      </c>
      <c r="B54" s="44" t="s">
        <v>110</v>
      </c>
      <c r="C54" s="2">
        <v>6.0000000000000001E-3</v>
      </c>
      <c r="D54" s="14">
        <f>C54*(D$37+D43)</f>
        <v>16.899999999999999</v>
      </c>
    </row>
    <row r="55" spans="1:4" s="17" customFormat="1">
      <c r="A55" s="4" t="s">
        <v>92</v>
      </c>
      <c r="B55" s="5" t="s">
        <v>111</v>
      </c>
      <c r="C55" s="2">
        <v>2E-3</v>
      </c>
      <c r="D55" s="14">
        <f>C55*(D$37+D43)</f>
        <v>5.63</v>
      </c>
    </row>
    <row r="56" spans="1:4" s="17" customFormat="1" ht="15.75" thickBot="1">
      <c r="A56" s="4" t="s">
        <v>112</v>
      </c>
      <c r="B56" s="5" t="s">
        <v>113</v>
      </c>
      <c r="C56" s="2">
        <v>0.08</v>
      </c>
      <c r="D56" s="14">
        <f>C56*(D$37+D43)</f>
        <v>225.32</v>
      </c>
    </row>
    <row r="57" spans="1:4" s="17" customFormat="1" ht="15.75" thickBot="1">
      <c r="A57" s="161" t="s">
        <v>100</v>
      </c>
      <c r="B57" s="162"/>
      <c r="C57" s="41">
        <f>SUM(C49:C56)</f>
        <v>0.36799999999999999</v>
      </c>
      <c r="D57" s="45">
        <f>SUM(D49:D56)</f>
        <v>1036.46</v>
      </c>
    </row>
    <row r="58" spans="1:4" s="17" customFormat="1">
      <c r="A58" s="38"/>
      <c r="D58" s="19"/>
    </row>
    <row r="59" spans="1:4" s="17" customFormat="1" ht="16.5" thickBot="1">
      <c r="A59" s="166" t="s">
        <v>114</v>
      </c>
      <c r="B59" s="166"/>
      <c r="C59" s="166"/>
      <c r="D59" s="166"/>
    </row>
    <row r="60" spans="1:4" s="17" customFormat="1" ht="15.75" thickBot="1">
      <c r="A60" s="15" t="s">
        <v>35</v>
      </c>
      <c r="B60" s="16" t="s">
        <v>115</v>
      </c>
      <c r="C60" s="163" t="s">
        <v>84</v>
      </c>
      <c r="D60" s="169"/>
    </row>
    <row r="61" spans="1:4" s="17" customFormat="1">
      <c r="A61" s="8" t="s">
        <v>57</v>
      </c>
      <c r="B61" s="40" t="s">
        <v>116</v>
      </c>
      <c r="C61" s="172">
        <v>252</v>
      </c>
      <c r="D61" s="173"/>
    </row>
    <row r="62" spans="1:4" s="17" customFormat="1">
      <c r="A62" s="4" t="s">
        <v>117</v>
      </c>
      <c r="B62" s="5" t="s">
        <v>118</v>
      </c>
      <c r="C62" s="174">
        <f>IF((6%*D30)&gt;C61,-C61,-(6%*D30))</f>
        <v>-140.32</v>
      </c>
      <c r="D62" s="175"/>
    </row>
    <row r="63" spans="1:4" s="17" customFormat="1">
      <c r="A63" s="4" t="s">
        <v>59</v>
      </c>
      <c r="B63" s="5" t="s">
        <v>119</v>
      </c>
      <c r="C63" s="174">
        <f>'[1]Assistente Adm II'!$G$7</f>
        <v>525</v>
      </c>
      <c r="D63" s="175"/>
    </row>
    <row r="64" spans="1:4" s="17" customFormat="1">
      <c r="A64" s="4" t="s">
        <v>120</v>
      </c>
      <c r="B64" s="5" t="s">
        <v>121</v>
      </c>
      <c r="C64" s="176">
        <v>0</v>
      </c>
      <c r="D64" s="177"/>
    </row>
    <row r="65" spans="1:6" s="17" customFormat="1">
      <c r="A65" s="4" t="s">
        <v>62</v>
      </c>
      <c r="B65" s="6" t="s">
        <v>211</v>
      </c>
      <c r="C65" s="176"/>
      <c r="D65" s="177"/>
    </row>
    <row r="66" spans="1:6" s="17" customFormat="1">
      <c r="A66" s="4" t="s">
        <v>65</v>
      </c>
      <c r="B66" s="6" t="s">
        <v>221</v>
      </c>
      <c r="C66" s="176"/>
      <c r="D66" s="177"/>
    </row>
    <row r="67" spans="1:6" s="17" customFormat="1">
      <c r="A67" s="4" t="s">
        <v>67</v>
      </c>
      <c r="B67" s="6" t="s">
        <v>124</v>
      </c>
      <c r="C67" s="176"/>
      <c r="D67" s="177"/>
      <c r="F67" s="88"/>
    </row>
    <row r="68" spans="1:6" s="17" customFormat="1" ht="15.75" thickBot="1">
      <c r="A68" s="81"/>
      <c r="B68" s="82"/>
      <c r="C68" s="83"/>
      <c r="D68" s="83"/>
    </row>
    <row r="69" spans="1:6" s="17" customFormat="1" ht="15" customHeight="1" thickBot="1">
      <c r="A69" s="168" t="s">
        <v>125</v>
      </c>
      <c r="B69" s="169"/>
      <c r="C69" s="178">
        <f>SUM(C61:D67)</f>
        <v>636.67999999999995</v>
      </c>
      <c r="D69" s="178"/>
    </row>
    <row r="70" spans="1:6" s="17" customFormat="1">
      <c r="A70" s="179"/>
      <c r="B70" s="179"/>
      <c r="C70" s="179"/>
      <c r="D70" s="179"/>
    </row>
    <row r="71" spans="1:6" s="17" customFormat="1" ht="16.5" thickBot="1">
      <c r="A71" s="171" t="s">
        <v>126</v>
      </c>
      <c r="B71" s="171"/>
      <c r="C71" s="171"/>
      <c r="D71" s="46"/>
    </row>
    <row r="72" spans="1:6" s="17" customFormat="1" ht="15.75" thickBot="1">
      <c r="A72" s="15">
        <v>2</v>
      </c>
      <c r="B72" s="16" t="s">
        <v>127</v>
      </c>
      <c r="C72" s="16" t="s">
        <v>84</v>
      </c>
      <c r="D72" s="47"/>
    </row>
    <row r="73" spans="1:6" s="17" customFormat="1">
      <c r="A73" s="7" t="s">
        <v>33</v>
      </c>
      <c r="B73" s="5" t="s">
        <v>96</v>
      </c>
      <c r="C73" s="48">
        <f>D43</f>
        <v>477.79</v>
      </c>
      <c r="D73" s="47"/>
    </row>
    <row r="74" spans="1:6" s="17" customFormat="1">
      <c r="A74" s="7" t="s">
        <v>34</v>
      </c>
      <c r="B74" s="5" t="s">
        <v>128</v>
      </c>
      <c r="C74" s="48">
        <f>D57</f>
        <v>1036.46</v>
      </c>
      <c r="D74" s="47"/>
    </row>
    <row r="75" spans="1:6" s="17" customFormat="1" ht="15.75" thickBot="1">
      <c r="A75" s="7" t="s">
        <v>35</v>
      </c>
      <c r="B75" s="5" t="s">
        <v>115</v>
      </c>
      <c r="C75" s="48">
        <f>C69</f>
        <v>636.67999999999995</v>
      </c>
      <c r="D75" s="47"/>
    </row>
    <row r="76" spans="1:6" s="17" customFormat="1" ht="15" customHeight="1" thickBot="1">
      <c r="A76" s="168" t="s">
        <v>129</v>
      </c>
      <c r="B76" s="169"/>
      <c r="C76" s="49">
        <f>SUM(C73:C75)</f>
        <v>2150.9299999999998</v>
      </c>
      <c r="D76" s="47"/>
    </row>
    <row r="77" spans="1:6" s="17" customFormat="1" ht="15" customHeight="1">
      <c r="A77" s="47"/>
      <c r="B77" s="47"/>
      <c r="C77" s="47"/>
      <c r="D77" s="47"/>
    </row>
    <row r="78" spans="1:6" s="17" customFormat="1" ht="15" customHeight="1" thickBot="1">
      <c r="A78" s="166" t="s">
        <v>130</v>
      </c>
      <c r="B78" s="166"/>
      <c r="C78" s="166"/>
      <c r="D78" s="166"/>
    </row>
    <row r="79" spans="1:6" s="17" customFormat="1" ht="15" customHeight="1" thickBot="1">
      <c r="A79" s="15">
        <v>3</v>
      </c>
      <c r="B79" s="16" t="s">
        <v>131</v>
      </c>
      <c r="C79" s="16" t="s">
        <v>97</v>
      </c>
      <c r="D79" s="39" t="s">
        <v>84</v>
      </c>
    </row>
    <row r="80" spans="1:6" s="17" customFormat="1">
      <c r="A80" s="8" t="s">
        <v>57</v>
      </c>
      <c r="B80" s="40" t="s">
        <v>132</v>
      </c>
      <c r="C80" s="3">
        <f>1.81%</f>
        <v>1.8100000000000002E-2</v>
      </c>
      <c r="D80" s="14">
        <f>C80*($D$37)</f>
        <v>42.33</v>
      </c>
    </row>
    <row r="81" spans="1:6" s="17" customFormat="1" ht="15" customHeight="1">
      <c r="A81" s="4" t="s">
        <v>59</v>
      </c>
      <c r="B81" s="5" t="s">
        <v>133</v>
      </c>
      <c r="C81" s="3">
        <f>C80*C56</f>
        <v>1.4E-3</v>
      </c>
      <c r="D81" s="14">
        <f t="shared" ref="D81:D85" si="0">C81*($D$37)</f>
        <v>3.27</v>
      </c>
    </row>
    <row r="82" spans="1:6" s="17" customFormat="1" ht="15" customHeight="1">
      <c r="A82" s="4" t="s">
        <v>62</v>
      </c>
      <c r="B82" s="5" t="s">
        <v>134</v>
      </c>
      <c r="C82" s="3">
        <v>3.0499999999999999E-2</v>
      </c>
      <c r="D82" s="14">
        <f t="shared" si="0"/>
        <v>71.33</v>
      </c>
    </row>
    <row r="83" spans="1:6" s="17" customFormat="1" ht="15" customHeight="1">
      <c r="A83" s="4" t="s">
        <v>65</v>
      </c>
      <c r="B83" s="5" t="s">
        <v>135</v>
      </c>
      <c r="C83" s="3">
        <v>1.9E-3</v>
      </c>
      <c r="D83" s="14">
        <f t="shared" si="0"/>
        <v>4.4400000000000004</v>
      </c>
    </row>
    <row r="84" spans="1:6" s="17" customFormat="1" ht="15" customHeight="1">
      <c r="A84" s="4" t="s">
        <v>67</v>
      </c>
      <c r="B84" s="5" t="s">
        <v>136</v>
      </c>
      <c r="C84" s="3">
        <f>C57*C83</f>
        <v>6.9999999999999999E-4</v>
      </c>
      <c r="D84" s="14">
        <f t="shared" si="0"/>
        <v>1.64</v>
      </c>
    </row>
    <row r="85" spans="1:6" s="17" customFormat="1" ht="15" customHeight="1" thickBot="1">
      <c r="A85" s="35" t="s">
        <v>90</v>
      </c>
      <c r="B85" s="50" t="s">
        <v>137</v>
      </c>
      <c r="C85" s="3">
        <v>9.4999999999999998E-3</v>
      </c>
      <c r="D85" s="14">
        <f t="shared" si="0"/>
        <v>22.22</v>
      </c>
      <c r="F85" s="51"/>
    </row>
    <row r="86" spans="1:6" s="17" customFormat="1" ht="15" customHeight="1">
      <c r="A86" s="180" t="s">
        <v>100</v>
      </c>
      <c r="B86" s="181"/>
      <c r="C86" s="79">
        <f>SUM(C80:C85)</f>
        <v>6.2100000000000002E-2</v>
      </c>
      <c r="D86" s="80">
        <f>SUM(D80:D85)</f>
        <v>145.22999999999999</v>
      </c>
    </row>
    <row r="87" spans="1:6" s="17" customFormat="1" ht="47.25" customHeight="1">
      <c r="A87" s="182" t="s">
        <v>138</v>
      </c>
      <c r="B87" s="182"/>
      <c r="C87" s="182"/>
      <c r="D87" s="182"/>
    </row>
    <row r="88" spans="1:6" s="17" customFormat="1" ht="18.75" customHeight="1">
      <c r="A88" s="78"/>
      <c r="B88" s="78"/>
      <c r="C88" s="78"/>
      <c r="D88" s="78"/>
    </row>
    <row r="89" spans="1:6" s="17" customFormat="1" ht="15" customHeight="1">
      <c r="A89" s="166" t="s">
        <v>139</v>
      </c>
      <c r="B89" s="166"/>
      <c r="C89" s="166"/>
      <c r="D89" s="166"/>
    </row>
    <row r="90" spans="1:6" s="17" customFormat="1" ht="15" customHeight="1">
      <c r="A90" s="166" t="s">
        <v>140</v>
      </c>
      <c r="B90" s="166"/>
      <c r="C90" s="166"/>
      <c r="D90" s="166"/>
    </row>
    <row r="91" spans="1:6" s="17" customFormat="1" ht="15" customHeight="1">
      <c r="A91" s="69" t="s">
        <v>41</v>
      </c>
      <c r="B91" s="69" t="s">
        <v>141</v>
      </c>
      <c r="C91" s="69" t="s">
        <v>97</v>
      </c>
      <c r="D91" s="69" t="s">
        <v>84</v>
      </c>
    </row>
    <row r="92" spans="1:6" s="17" customFormat="1">
      <c r="A92" s="7" t="s">
        <v>57</v>
      </c>
      <c r="B92" s="5" t="s">
        <v>142</v>
      </c>
      <c r="C92" s="12">
        <v>9.4999999999999998E-3</v>
      </c>
      <c r="D92" s="71">
        <f>C92*($D$37)</f>
        <v>22.22</v>
      </c>
    </row>
    <row r="93" spans="1:6" s="17" customFormat="1">
      <c r="A93" s="7" t="s">
        <v>59</v>
      </c>
      <c r="B93" s="5" t="s">
        <v>143</v>
      </c>
      <c r="C93" s="12">
        <v>4.1700000000000001E-2</v>
      </c>
      <c r="D93" s="71">
        <f t="shared" ref="D93:D97" si="1">C93*($D$37)</f>
        <v>97.52</v>
      </c>
    </row>
    <row r="94" spans="1:6" s="17" customFormat="1">
      <c r="A94" s="7" t="s">
        <v>62</v>
      </c>
      <c r="B94" s="5" t="s">
        <v>144</v>
      </c>
      <c r="C94" s="12">
        <v>1E-3</v>
      </c>
      <c r="D94" s="71">
        <f t="shared" si="1"/>
        <v>2.34</v>
      </c>
    </row>
    <row r="95" spans="1:6" s="17" customFormat="1">
      <c r="A95" s="7" t="s">
        <v>65</v>
      </c>
      <c r="B95" s="5" t="s">
        <v>145</v>
      </c>
      <c r="C95" s="12">
        <v>2.0000000000000001E-4</v>
      </c>
      <c r="D95" s="71">
        <f t="shared" si="1"/>
        <v>0.47</v>
      </c>
    </row>
    <row r="96" spans="1:6" s="17" customFormat="1">
      <c r="A96" s="7" t="s">
        <v>67</v>
      </c>
      <c r="B96" s="5" t="s">
        <v>146</v>
      </c>
      <c r="C96" s="12">
        <v>6.3E-3</v>
      </c>
      <c r="D96" s="71">
        <f t="shared" si="1"/>
        <v>14.73</v>
      </c>
    </row>
    <row r="97" spans="1:4" s="17" customFormat="1">
      <c r="A97" s="183" t="s">
        <v>100</v>
      </c>
      <c r="B97" s="183"/>
      <c r="C97" s="72">
        <f>SUM(C92:C96)</f>
        <v>5.8700000000000002E-2</v>
      </c>
      <c r="D97" s="71">
        <f t="shared" si="1"/>
        <v>137.28</v>
      </c>
    </row>
    <row r="98" spans="1:4" s="17" customFormat="1"/>
    <row r="99" spans="1:4" s="17" customFormat="1" ht="16.5" thickBot="1">
      <c r="A99" s="184" t="s">
        <v>147</v>
      </c>
      <c r="B99" s="184"/>
      <c r="C99" s="184"/>
      <c r="D99" s="184"/>
    </row>
    <row r="100" spans="1:4" s="17" customFormat="1" ht="15.75" thickBot="1">
      <c r="A100" s="15" t="s">
        <v>42</v>
      </c>
      <c r="B100" s="16" t="s">
        <v>148</v>
      </c>
      <c r="C100" s="53" t="s">
        <v>84</v>
      </c>
    </row>
    <row r="101" spans="1:4" s="17" customFormat="1" ht="15.75" thickBot="1">
      <c r="A101" s="8" t="s">
        <v>57</v>
      </c>
      <c r="B101" s="40" t="s">
        <v>149</v>
      </c>
      <c r="C101" s="54"/>
    </row>
    <row r="102" spans="1:4" s="17" customFormat="1" ht="15.75" thickBot="1">
      <c r="A102" s="161" t="s">
        <v>100</v>
      </c>
      <c r="B102" s="162"/>
      <c r="C102" s="55"/>
    </row>
    <row r="103" spans="1:4" s="17" customFormat="1"/>
    <row r="104" spans="1:4" s="17" customFormat="1" ht="15.75" thickBot="1">
      <c r="A104" s="185" t="s">
        <v>150</v>
      </c>
      <c r="B104" s="185"/>
      <c r="C104" s="185"/>
    </row>
    <row r="105" spans="1:4" s="17" customFormat="1" ht="15.75" thickBot="1">
      <c r="A105" s="15">
        <v>4</v>
      </c>
      <c r="B105" s="16" t="s">
        <v>151</v>
      </c>
      <c r="C105" s="53" t="s">
        <v>84</v>
      </c>
    </row>
    <row r="106" spans="1:4" s="17" customFormat="1">
      <c r="A106" s="4" t="s">
        <v>41</v>
      </c>
      <c r="B106" s="40" t="s">
        <v>141</v>
      </c>
      <c r="C106" s="54">
        <f>D97</f>
        <v>137.28</v>
      </c>
    </row>
    <row r="107" spans="1:4" s="17" customFormat="1" ht="15.75" thickBot="1">
      <c r="A107" s="4" t="s">
        <v>42</v>
      </c>
      <c r="B107" s="56" t="s">
        <v>148</v>
      </c>
      <c r="C107" s="54">
        <f>C101</f>
        <v>0</v>
      </c>
    </row>
    <row r="108" spans="1:4" s="17" customFormat="1" ht="15.75" thickBot="1">
      <c r="A108" s="161" t="s">
        <v>100</v>
      </c>
      <c r="B108" s="162"/>
      <c r="C108" s="57">
        <f>SUM(C106:C107)</f>
        <v>137.28</v>
      </c>
    </row>
    <row r="109" spans="1:4" s="17" customFormat="1">
      <c r="A109" s="38"/>
      <c r="D109" s="19"/>
    </row>
    <row r="110" spans="1:4" s="17" customFormat="1" ht="16.5" thickBot="1">
      <c r="A110" s="166" t="s">
        <v>152</v>
      </c>
      <c r="B110" s="166"/>
      <c r="C110" s="166"/>
      <c r="D110" s="166"/>
    </row>
    <row r="111" spans="1:4" s="17" customFormat="1" ht="15.75" thickBot="1">
      <c r="A111" s="15">
        <v>5</v>
      </c>
      <c r="B111" s="163" t="s">
        <v>153</v>
      </c>
      <c r="C111" s="167"/>
      <c r="D111" s="32" t="s">
        <v>84</v>
      </c>
    </row>
    <row r="112" spans="1:4" s="17" customFormat="1">
      <c r="A112" s="8" t="s">
        <v>57</v>
      </c>
      <c r="B112" s="151" t="s">
        <v>154</v>
      </c>
      <c r="C112" s="152"/>
      <c r="D112" s="84">
        <v>0</v>
      </c>
    </row>
    <row r="113" spans="1:4" s="17" customFormat="1">
      <c r="A113" s="4" t="s">
        <v>59</v>
      </c>
      <c r="B113" s="153" t="s">
        <v>155</v>
      </c>
      <c r="C113" s="154"/>
      <c r="D113" s="84">
        <v>0</v>
      </c>
    </row>
    <row r="114" spans="1:4" s="17" customFormat="1">
      <c r="A114" s="4" t="s">
        <v>62</v>
      </c>
      <c r="B114" s="153" t="s">
        <v>156</v>
      </c>
      <c r="C114" s="154"/>
      <c r="D114" s="84">
        <v>0</v>
      </c>
    </row>
    <row r="115" spans="1:4" s="17" customFormat="1" ht="15.75" thickBot="1">
      <c r="A115" s="35" t="s">
        <v>65</v>
      </c>
      <c r="B115" s="155" t="s">
        <v>93</v>
      </c>
      <c r="C115" s="156"/>
      <c r="D115" s="36"/>
    </row>
    <row r="116" spans="1:4" s="17" customFormat="1" ht="15.75" customHeight="1" thickBot="1">
      <c r="A116" s="168" t="s">
        <v>157</v>
      </c>
      <c r="B116" s="169"/>
      <c r="C116" s="167"/>
      <c r="D116" s="37">
        <f>SUM(D112:D115)</f>
        <v>0</v>
      </c>
    </row>
    <row r="117" spans="1:4" s="17" customFormat="1"/>
    <row r="118" spans="1:4" s="17" customFormat="1" ht="16.5" thickBot="1">
      <c r="A118" s="166" t="s">
        <v>158</v>
      </c>
      <c r="B118" s="166"/>
      <c r="C118" s="166"/>
      <c r="D118" s="166"/>
    </row>
    <row r="119" spans="1:4" s="17" customFormat="1" ht="15.75" thickBot="1">
      <c r="A119" s="15">
        <v>5</v>
      </c>
      <c r="B119" s="16" t="s">
        <v>159</v>
      </c>
      <c r="C119" s="52" t="s">
        <v>97</v>
      </c>
      <c r="D119" s="39" t="s">
        <v>84</v>
      </c>
    </row>
    <row r="120" spans="1:4" s="17" customFormat="1">
      <c r="A120" s="8" t="s">
        <v>57</v>
      </c>
      <c r="B120" s="9" t="s">
        <v>160</v>
      </c>
      <c r="C120" s="10">
        <v>0.05</v>
      </c>
      <c r="D120" s="58">
        <f>C120*$D$136</f>
        <v>238.61</v>
      </c>
    </row>
    <row r="121" spans="1:4" s="17" customFormat="1">
      <c r="A121" s="4" t="s">
        <v>59</v>
      </c>
      <c r="B121" s="11" t="s">
        <v>161</v>
      </c>
      <c r="C121" s="10">
        <v>0.1</v>
      </c>
      <c r="D121" s="58">
        <f>C121*(D120+$D$136)</f>
        <v>501.07</v>
      </c>
    </row>
    <row r="122" spans="1:4" s="17" customFormat="1">
      <c r="A122" s="4" t="s">
        <v>62</v>
      </c>
      <c r="B122" s="5" t="s">
        <v>162</v>
      </c>
      <c r="C122" s="59">
        <f>C123</f>
        <v>8.6499999999999994E-2</v>
      </c>
      <c r="D122" s="60"/>
    </row>
    <row r="123" spans="1:4" s="17" customFormat="1">
      <c r="A123" s="4" t="s">
        <v>163</v>
      </c>
      <c r="B123" s="5" t="s">
        <v>164</v>
      </c>
      <c r="C123" s="61">
        <f>SUM(C124:C126)</f>
        <v>8.6499999999999994E-2</v>
      </c>
      <c r="D123" s="60"/>
    </row>
    <row r="124" spans="1:4" s="17" customFormat="1">
      <c r="A124" s="4" t="s">
        <v>165</v>
      </c>
      <c r="B124" s="5" t="s">
        <v>166</v>
      </c>
      <c r="C124" s="61">
        <v>6.4999999999999997E-3</v>
      </c>
      <c r="D124" s="60">
        <f>(D136+D120+D121)/(1-C122)*C124</f>
        <v>39.22</v>
      </c>
    </row>
    <row r="125" spans="1:4" s="17" customFormat="1">
      <c r="A125" s="4" t="s">
        <v>167</v>
      </c>
      <c r="B125" s="5" t="s">
        <v>168</v>
      </c>
      <c r="C125" s="61">
        <v>0.03</v>
      </c>
      <c r="D125" s="60">
        <f>(D136+D120+D121)/(1-C122)*C125</f>
        <v>181.01</v>
      </c>
    </row>
    <row r="126" spans="1:4" s="17" customFormat="1" ht="15.75" thickBot="1">
      <c r="A126" s="4" t="s">
        <v>169</v>
      </c>
      <c r="B126" s="43" t="s">
        <v>170</v>
      </c>
      <c r="C126" s="61">
        <v>0.05</v>
      </c>
      <c r="D126" s="60">
        <f>(D136+D120+D121)/(1-C122)*C126</f>
        <v>301.69</v>
      </c>
    </row>
    <row r="127" spans="1:4" s="17" customFormat="1" ht="15.75" thickBot="1">
      <c r="A127" s="161" t="s">
        <v>100</v>
      </c>
      <c r="B127" s="162"/>
      <c r="C127" s="162"/>
      <c r="D127" s="62">
        <f>SUM(D120:D126)</f>
        <v>1261.5999999999999</v>
      </c>
    </row>
    <row r="128" spans="1:4" s="17" customFormat="1" ht="15.75" customHeight="1">
      <c r="A128" s="38"/>
      <c r="D128" s="19"/>
    </row>
    <row r="129" spans="1:8" s="17" customFormat="1" ht="16.5" thickBot="1">
      <c r="A129" s="186" t="s">
        <v>171</v>
      </c>
      <c r="B129" s="186"/>
      <c r="C129" s="186"/>
      <c r="D129" s="186"/>
    </row>
    <row r="130" spans="1:8" s="17" customFormat="1" ht="15.75" customHeight="1" thickBot="1">
      <c r="A130" s="168" t="s">
        <v>172</v>
      </c>
      <c r="B130" s="169"/>
      <c r="C130" s="167"/>
      <c r="D130" s="39" t="s">
        <v>173</v>
      </c>
    </row>
    <row r="131" spans="1:8" s="17" customFormat="1">
      <c r="A131" s="8" t="s">
        <v>57</v>
      </c>
      <c r="B131" s="151" t="s">
        <v>174</v>
      </c>
      <c r="C131" s="152"/>
      <c r="D131" s="63">
        <f>D37</f>
        <v>2338.69</v>
      </c>
    </row>
    <row r="132" spans="1:8" s="17" customFormat="1">
      <c r="A132" s="4" t="s">
        <v>59</v>
      </c>
      <c r="B132" s="153" t="s">
        <v>175</v>
      </c>
      <c r="C132" s="154"/>
      <c r="D132" s="64">
        <f>C76</f>
        <v>2150.9299999999998</v>
      </c>
    </row>
    <row r="133" spans="1:8" s="17" customFormat="1">
      <c r="A133" s="4" t="s">
        <v>62</v>
      </c>
      <c r="B133" s="153" t="s">
        <v>176</v>
      </c>
      <c r="C133" s="154"/>
      <c r="D133" s="64">
        <f>D86</f>
        <v>145.22999999999999</v>
      </c>
    </row>
    <row r="134" spans="1:8" s="17" customFormat="1" ht="15" customHeight="1">
      <c r="A134" s="4" t="s">
        <v>65</v>
      </c>
      <c r="B134" s="65" t="s">
        <v>177</v>
      </c>
      <c r="C134" s="66"/>
      <c r="D134" s="64">
        <f>C108</f>
        <v>137.28</v>
      </c>
    </row>
    <row r="135" spans="1:8" s="17" customFormat="1">
      <c r="A135" s="4" t="s">
        <v>67</v>
      </c>
      <c r="B135" s="153" t="s">
        <v>178</v>
      </c>
      <c r="C135" s="154"/>
      <c r="D135" s="64">
        <f>D116</f>
        <v>0</v>
      </c>
    </row>
    <row r="136" spans="1:8" s="17" customFormat="1" ht="15" customHeight="1">
      <c r="A136" s="188" t="s">
        <v>179</v>
      </c>
      <c r="B136" s="189"/>
      <c r="C136" s="190"/>
      <c r="D136" s="64">
        <f>SUM(D131:D135)</f>
        <v>4772.13</v>
      </c>
    </row>
    <row r="137" spans="1:8" s="17" customFormat="1" ht="15.75" customHeight="1">
      <c r="A137" s="35" t="s">
        <v>90</v>
      </c>
      <c r="B137" s="191" t="s">
        <v>180</v>
      </c>
      <c r="C137" s="192"/>
      <c r="D137" s="67">
        <f>D127</f>
        <v>1261.5999999999999</v>
      </c>
    </row>
    <row r="138" spans="1:8" s="17" customFormat="1" ht="15" customHeight="1">
      <c r="A138" s="183" t="s">
        <v>181</v>
      </c>
      <c r="B138" s="183"/>
      <c r="C138" s="183"/>
      <c r="D138" s="68">
        <f>SUM(D136:D137)</f>
        <v>6033.73</v>
      </c>
    </row>
    <row r="140" spans="1:8">
      <c r="A140" s="202" t="s">
        <v>182</v>
      </c>
      <c r="B140" s="202"/>
      <c r="C140" s="202"/>
      <c r="D140" s="202"/>
      <c r="E140" s="202"/>
      <c r="F140" s="202"/>
      <c r="G140" s="202"/>
    </row>
    <row r="141" spans="1:8">
      <c r="A141" s="74"/>
      <c r="B141" s="194" t="s">
        <v>183</v>
      </c>
      <c r="C141" s="194"/>
      <c r="D141" s="194"/>
      <c r="E141" s="194"/>
      <c r="F141" s="194"/>
      <c r="G141" s="74" t="s">
        <v>84</v>
      </c>
    </row>
    <row r="142" spans="1:8">
      <c r="A142" s="73" t="s">
        <v>57</v>
      </c>
      <c r="B142" s="195" t="s">
        <v>184</v>
      </c>
      <c r="C142" s="195"/>
      <c r="D142" s="195"/>
      <c r="E142" s="195"/>
      <c r="F142" s="195"/>
      <c r="G142" s="75">
        <f>SUM(D136:D137)</f>
        <v>6033.73</v>
      </c>
      <c r="H142" s="86">
        <f>G142*2</f>
        <v>12067.46</v>
      </c>
    </row>
    <row r="143" spans="1:8">
      <c r="A143" s="73" t="s">
        <v>59</v>
      </c>
      <c r="B143" s="196" t="s">
        <v>185</v>
      </c>
      <c r="C143" s="197"/>
      <c r="D143" s="197"/>
      <c r="E143" s="197"/>
      <c r="F143" s="198"/>
      <c r="G143" s="75">
        <f>G142/22</f>
        <v>274.26</v>
      </c>
    </row>
    <row r="144" spans="1:8">
      <c r="A144" s="73" t="s">
        <v>62</v>
      </c>
      <c r="B144" s="195" t="s">
        <v>186</v>
      </c>
      <c r="C144" s="195"/>
      <c r="D144" s="195"/>
      <c r="E144" s="76">
        <v>3</v>
      </c>
      <c r="F144" s="77" t="s">
        <v>187</v>
      </c>
      <c r="G144" s="75">
        <f>(G142*E144)</f>
        <v>18101.189999999999</v>
      </c>
    </row>
    <row r="145" spans="1:7">
      <c r="A145" s="73" t="s">
        <v>65</v>
      </c>
      <c r="B145" s="199" t="s">
        <v>188</v>
      </c>
      <c r="C145" s="199"/>
      <c r="D145" s="199"/>
      <c r="E145" s="76">
        <v>12</v>
      </c>
      <c r="F145" s="77" t="s">
        <v>189</v>
      </c>
      <c r="G145" s="75">
        <f>G144*12</f>
        <v>217214.28</v>
      </c>
    </row>
    <row r="146" spans="1:7">
      <c r="A146" s="187" t="s">
        <v>190</v>
      </c>
      <c r="B146" s="187"/>
      <c r="C146" s="187"/>
      <c r="D146" s="187"/>
      <c r="E146" s="187"/>
      <c r="F146" s="187"/>
      <c r="G146" s="187"/>
    </row>
  </sheetData>
  <mergeCells count="84">
    <mergeCell ref="A146:G146"/>
    <mergeCell ref="B133:C133"/>
    <mergeCell ref="B135:C135"/>
    <mergeCell ref="A136:C136"/>
    <mergeCell ref="B137:C137"/>
    <mergeCell ref="A138:C138"/>
    <mergeCell ref="A140:G140"/>
    <mergeCell ref="B141:F141"/>
    <mergeCell ref="B142:F142"/>
    <mergeCell ref="B143:F143"/>
    <mergeCell ref="B144:D144"/>
    <mergeCell ref="B145:D145"/>
    <mergeCell ref="B132:C132"/>
    <mergeCell ref="B111:C111"/>
    <mergeCell ref="B112:C112"/>
    <mergeCell ref="B113:C113"/>
    <mergeCell ref="B114:C114"/>
    <mergeCell ref="B115:C115"/>
    <mergeCell ref="A116:C116"/>
    <mergeCell ref="A118:D118"/>
    <mergeCell ref="A127:C127"/>
    <mergeCell ref="A129:D129"/>
    <mergeCell ref="A130:C130"/>
    <mergeCell ref="B131:C131"/>
    <mergeCell ref="A110:D110"/>
    <mergeCell ref="A76:B76"/>
    <mergeCell ref="A78:D78"/>
    <mergeCell ref="A86:B86"/>
    <mergeCell ref="A87:D87"/>
    <mergeCell ref="A89:D89"/>
    <mergeCell ref="A90:D90"/>
    <mergeCell ref="A97:B97"/>
    <mergeCell ref="A99:D99"/>
    <mergeCell ref="A102:B102"/>
    <mergeCell ref="A104:C104"/>
    <mergeCell ref="A108:B108"/>
    <mergeCell ref="A71:C71"/>
    <mergeCell ref="C60:D60"/>
    <mergeCell ref="C61:D61"/>
    <mergeCell ref="C62:D62"/>
    <mergeCell ref="C63:D63"/>
    <mergeCell ref="C64:D64"/>
    <mergeCell ref="C65:D65"/>
    <mergeCell ref="C66:D66"/>
    <mergeCell ref="C67:D67"/>
    <mergeCell ref="A69:B69"/>
    <mergeCell ref="C69:D69"/>
    <mergeCell ref="A70:D70"/>
    <mergeCell ref="A59:D59"/>
    <mergeCell ref="B32:C32"/>
    <mergeCell ref="B33:C33"/>
    <mergeCell ref="B34:C34"/>
    <mergeCell ref="B35:C35"/>
    <mergeCell ref="B36:C36"/>
    <mergeCell ref="A37:C37"/>
    <mergeCell ref="A39:D39"/>
    <mergeCell ref="A43:B43"/>
    <mergeCell ref="A45:C45"/>
    <mergeCell ref="A47:D47"/>
    <mergeCell ref="A57:B57"/>
    <mergeCell ref="B31:C31"/>
    <mergeCell ref="A18:B18"/>
    <mergeCell ref="A19:B19"/>
    <mergeCell ref="A21:D21"/>
    <mergeCell ref="B22:C22"/>
    <mergeCell ref="B23:C23"/>
    <mergeCell ref="B24:C24"/>
    <mergeCell ref="B25:C25"/>
    <mergeCell ref="B26:C26"/>
    <mergeCell ref="A28:D28"/>
    <mergeCell ref="B29:C29"/>
    <mergeCell ref="B30:C30"/>
    <mergeCell ref="A17:D17"/>
    <mergeCell ref="A1:D2"/>
    <mergeCell ref="A3:D4"/>
    <mergeCell ref="B6:D6"/>
    <mergeCell ref="B7:D7"/>
    <mergeCell ref="B8:D8"/>
    <mergeCell ref="A10:D10"/>
    <mergeCell ref="B11:C11"/>
    <mergeCell ref="B12:C12"/>
    <mergeCell ref="B13:C13"/>
    <mergeCell ref="B14:C14"/>
    <mergeCell ref="B15:C15"/>
  </mergeCells>
  <pageMargins left="0.511811024" right="0.511811024" top="0.78740157499999996" bottom="0.78740157499999996" header="0.31496062000000002" footer="0.31496062000000002"/>
  <pageSetup paperSize="9" scale="68" orientation="portrait" r:id="rId1"/>
  <rowBreaks count="1" manualBreakCount="1">
    <brk id="68" max="3" man="1"/>
  </rowBreaks>
  <colBreaks count="1" manualBreakCount="1">
    <brk id="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9"/>
  <sheetViews>
    <sheetView showGridLines="0" tabSelected="1" zoomScaleNormal="100" workbookViewId="0">
      <selection activeCell="F19" sqref="F19"/>
    </sheetView>
  </sheetViews>
  <sheetFormatPr defaultRowHeight="30" customHeight="1"/>
  <cols>
    <col min="1" max="1" width="12.28515625" style="94" customWidth="1"/>
    <col min="2" max="2" width="31.140625" style="94" customWidth="1"/>
    <col min="3" max="3" width="13.5703125" style="94" bestFit="1" customWidth="1"/>
    <col min="4" max="4" width="37.140625" style="94" bestFit="1" customWidth="1"/>
    <col min="5" max="5" width="20.42578125" style="94" bestFit="1" customWidth="1"/>
    <col min="6" max="7" width="27.85546875" style="94" bestFit="1" customWidth="1"/>
    <col min="8" max="8" width="26.5703125" style="94" bestFit="1" customWidth="1"/>
    <col min="9" max="9" width="24.5703125" style="93" customWidth="1"/>
    <col min="10" max="10" width="21.7109375" style="93" bestFit="1" customWidth="1"/>
    <col min="11" max="16384" width="9.140625" style="93"/>
  </cols>
  <sheetData>
    <row r="1" spans="1:11" ht="33" customHeight="1">
      <c r="A1" s="95" t="s">
        <v>0</v>
      </c>
      <c r="B1" s="102" t="s">
        <v>14</v>
      </c>
      <c r="C1" s="102" t="s">
        <v>15</v>
      </c>
      <c r="D1" s="117" t="s">
        <v>16</v>
      </c>
      <c r="E1" s="118" t="s">
        <v>17</v>
      </c>
      <c r="F1" s="118" t="s">
        <v>18</v>
      </c>
      <c r="G1" s="118" t="s">
        <v>19</v>
      </c>
      <c r="H1" s="118" t="s">
        <v>20</v>
      </c>
      <c r="I1" s="118" t="s">
        <v>21</v>
      </c>
      <c r="J1" s="102" t="s">
        <v>22</v>
      </c>
    </row>
    <row r="2" spans="1:11" ht="30" customHeight="1">
      <c r="A2" s="99"/>
      <c r="B2" s="132" t="s">
        <v>23</v>
      </c>
      <c r="C2" s="109" t="s">
        <v>24</v>
      </c>
      <c r="D2" s="108" t="s">
        <v>25</v>
      </c>
      <c r="E2" s="103">
        <v>4</v>
      </c>
      <c r="F2" s="104">
        <f>ROUND('T. Secretariado (AL)'!D37,2)</f>
        <v>2275.0500000000002</v>
      </c>
      <c r="G2" s="110">
        <f>ROUND('T. Secretariado (AL)'!G142,2)</f>
        <v>5849.29</v>
      </c>
      <c r="H2" s="105">
        <f t="shared" ref="H2:H6" si="0">G2*E2</f>
        <v>23397.16</v>
      </c>
      <c r="I2" s="106">
        <f t="shared" ref="I2:I6" si="1">H2*12</f>
        <v>280765.92</v>
      </c>
      <c r="J2" s="116" t="s">
        <v>26</v>
      </c>
    </row>
    <row r="3" spans="1:11" ht="30" customHeight="1">
      <c r="A3" s="99"/>
      <c r="B3" s="133"/>
      <c r="C3" s="109" t="s">
        <v>27</v>
      </c>
      <c r="D3" s="108" t="s">
        <v>28</v>
      </c>
      <c r="E3" s="107">
        <v>3</v>
      </c>
      <c r="F3" s="104">
        <f>ROUND('A. Adm. I (AL)'!D37,2)</f>
        <v>1825</v>
      </c>
      <c r="G3" s="110">
        <f>ROUND('A. Adm. I (AL)'!G142,2)</f>
        <v>4849.66</v>
      </c>
      <c r="H3" s="105">
        <f t="shared" si="0"/>
        <v>14548.98</v>
      </c>
      <c r="I3" s="106">
        <f t="shared" si="1"/>
        <v>174587.76</v>
      </c>
      <c r="J3" s="116" t="s">
        <v>29</v>
      </c>
      <c r="K3" s="100"/>
    </row>
    <row r="4" spans="1:11" ht="30" customHeight="1">
      <c r="A4" s="99"/>
      <c r="B4" s="134"/>
      <c r="C4" s="109" t="s">
        <v>30</v>
      </c>
      <c r="D4" s="108" t="s">
        <v>31</v>
      </c>
      <c r="E4" s="107">
        <v>3</v>
      </c>
      <c r="F4" s="104">
        <f>ROUND('A. Adm. II (AL)'!D37,2)</f>
        <v>1859.5</v>
      </c>
      <c r="G4" s="110">
        <f>ROUND('A. Adm. II (AL)'!G142,2)</f>
        <v>4924.1499999999996</v>
      </c>
      <c r="H4" s="105">
        <f t="shared" si="0"/>
        <v>14772.45</v>
      </c>
      <c r="I4" s="106">
        <f t="shared" si="1"/>
        <v>177269.4</v>
      </c>
      <c r="J4" s="116" t="s">
        <v>29</v>
      </c>
    </row>
    <row r="5" spans="1:11" ht="30" customHeight="1">
      <c r="A5" s="99"/>
      <c r="B5" s="132" t="s">
        <v>32</v>
      </c>
      <c r="C5" s="109" t="s">
        <v>33</v>
      </c>
      <c r="D5" s="108" t="s">
        <v>25</v>
      </c>
      <c r="E5" s="103">
        <v>4</v>
      </c>
      <c r="F5" s="104">
        <f>ROUND('T. Secretariado (MS)'!D37,2)</f>
        <v>1855.67</v>
      </c>
      <c r="G5" s="104">
        <f>ROUND('T. Secretariado (MS)'!G142,2)</f>
        <v>4707.04</v>
      </c>
      <c r="H5" s="105">
        <f t="shared" si="0"/>
        <v>18828.16</v>
      </c>
      <c r="I5" s="106">
        <f t="shared" si="1"/>
        <v>225937.92000000001</v>
      </c>
      <c r="J5" s="116" t="s">
        <v>29</v>
      </c>
    </row>
    <row r="6" spans="1:11" ht="30" customHeight="1">
      <c r="A6" s="99"/>
      <c r="B6" s="133"/>
      <c r="C6" s="109" t="s">
        <v>34</v>
      </c>
      <c r="D6" s="108" t="s">
        <v>28</v>
      </c>
      <c r="E6" s="107">
        <v>3</v>
      </c>
      <c r="F6" s="104">
        <f>ROUND('A. Adm. I (MS)'!D37,2)</f>
        <v>1787.57</v>
      </c>
      <c r="G6" s="104">
        <f>ROUND('A. Adm. I (MS)'!G142,2)</f>
        <v>4568.38</v>
      </c>
      <c r="H6" s="105">
        <f t="shared" si="0"/>
        <v>13705.14</v>
      </c>
      <c r="I6" s="106">
        <f t="shared" si="1"/>
        <v>164461.68</v>
      </c>
      <c r="J6" s="116" t="s">
        <v>29</v>
      </c>
    </row>
    <row r="7" spans="1:11" ht="30" customHeight="1">
      <c r="A7" s="99"/>
      <c r="B7" s="134"/>
      <c r="C7" s="109" t="s">
        <v>35</v>
      </c>
      <c r="D7" s="108" t="s">
        <v>31</v>
      </c>
      <c r="E7" s="107">
        <v>3</v>
      </c>
      <c r="F7" s="104">
        <f>ROUND('A. Adm. II (MS)'!D37,2)</f>
        <v>2119.5</v>
      </c>
      <c r="G7" s="104">
        <f>ROUND('A. Adm. II (MS)'!G142,2)</f>
        <v>5283.43</v>
      </c>
      <c r="H7" s="105">
        <f t="shared" ref="H7:H16" si="2">G7*E7</f>
        <v>15850.29</v>
      </c>
      <c r="I7" s="106">
        <f t="shared" ref="I7:I16" si="3">H7*12</f>
        <v>190203.48</v>
      </c>
      <c r="J7" s="116" t="s">
        <v>29</v>
      </c>
    </row>
    <row r="8" spans="1:11" ht="30" customHeight="1">
      <c r="A8" s="99"/>
      <c r="B8" s="132" t="s">
        <v>36</v>
      </c>
      <c r="C8" s="109" t="s">
        <v>37</v>
      </c>
      <c r="D8" s="108" t="s">
        <v>25</v>
      </c>
      <c r="E8" s="103">
        <v>4</v>
      </c>
      <c r="F8" s="104">
        <f>ROUND('T. Secretariado (PB)'!D37,2)</f>
        <v>1561</v>
      </c>
      <c r="G8" s="104">
        <f>ROUND('T. Secretariado (PB)'!G142,2)</f>
        <v>4373.47</v>
      </c>
      <c r="H8" s="105">
        <f t="shared" si="2"/>
        <v>17493.88</v>
      </c>
      <c r="I8" s="106">
        <f t="shared" si="3"/>
        <v>209926.56</v>
      </c>
      <c r="J8" s="116" t="s">
        <v>29</v>
      </c>
    </row>
    <row r="9" spans="1:11" ht="30" customHeight="1">
      <c r="A9" s="99"/>
      <c r="B9" s="133"/>
      <c r="C9" s="109" t="s">
        <v>38</v>
      </c>
      <c r="D9" s="108" t="s">
        <v>28</v>
      </c>
      <c r="E9" s="107">
        <v>3</v>
      </c>
      <c r="F9" s="104">
        <f>ROUND('A. Adm. I (PB)'!D37,2)</f>
        <v>1561</v>
      </c>
      <c r="G9" s="104">
        <f>ROUND('A. Adm. I (PB)'!G142,2)</f>
        <v>4390.43</v>
      </c>
      <c r="H9" s="105">
        <f t="shared" si="2"/>
        <v>13171.29</v>
      </c>
      <c r="I9" s="106">
        <f t="shared" si="3"/>
        <v>158055.48000000001</v>
      </c>
      <c r="J9" s="116" t="s">
        <v>29</v>
      </c>
    </row>
    <row r="10" spans="1:11" ht="30" customHeight="1">
      <c r="A10" s="99"/>
      <c r="B10" s="134"/>
      <c r="C10" s="109" t="s">
        <v>39</v>
      </c>
      <c r="D10" s="108" t="s">
        <v>31</v>
      </c>
      <c r="E10" s="107">
        <v>3</v>
      </c>
      <c r="F10" s="104">
        <f>ROUND('A. Adm. II (PB)'!D37,2)</f>
        <v>5177.55</v>
      </c>
      <c r="G10" s="104">
        <f>ROUND('A. Adm. II (PB)'!G142,2)</f>
        <v>12334.36</v>
      </c>
      <c r="H10" s="105">
        <f t="shared" si="2"/>
        <v>37003.08</v>
      </c>
      <c r="I10" s="106">
        <f t="shared" si="3"/>
        <v>444036.96</v>
      </c>
      <c r="J10" s="116" t="s">
        <v>29</v>
      </c>
    </row>
    <row r="11" spans="1:11" ht="30" customHeight="1">
      <c r="A11" s="99"/>
      <c r="B11" s="132" t="s">
        <v>40</v>
      </c>
      <c r="C11" s="109" t="s">
        <v>41</v>
      </c>
      <c r="D11" s="108" t="s">
        <v>25</v>
      </c>
      <c r="E11" s="103">
        <v>4</v>
      </c>
      <c r="F11" s="104">
        <f>ROUND('T. Secretariado (PR)'!D37,2)</f>
        <v>2371.36</v>
      </c>
      <c r="G11" s="104">
        <f>ROUND('T. Secretariado (PR)'!G142,2)</f>
        <v>6131.43</v>
      </c>
      <c r="H11" s="105">
        <f t="shared" si="2"/>
        <v>24525.72</v>
      </c>
      <c r="I11" s="106">
        <f t="shared" si="3"/>
        <v>294308.64</v>
      </c>
      <c r="J11" s="116" t="s">
        <v>29</v>
      </c>
    </row>
    <row r="12" spans="1:11" ht="30" customHeight="1">
      <c r="A12" s="99"/>
      <c r="B12" s="133"/>
      <c r="C12" s="109" t="s">
        <v>42</v>
      </c>
      <c r="D12" s="108" t="s">
        <v>28</v>
      </c>
      <c r="E12" s="107">
        <v>3</v>
      </c>
      <c r="F12" s="104">
        <f>ROUND('A. Adm. I (PR)'!D37,2)</f>
        <v>1988</v>
      </c>
      <c r="G12" s="104">
        <f>ROUND('A. Adm. I (PR)'!G142,2)</f>
        <v>5630.29</v>
      </c>
      <c r="H12" s="105">
        <f t="shared" si="2"/>
        <v>16890.87</v>
      </c>
      <c r="I12" s="106">
        <f t="shared" si="3"/>
        <v>202690.44</v>
      </c>
      <c r="J12" s="116" t="s">
        <v>29</v>
      </c>
    </row>
    <row r="13" spans="1:11" ht="30" customHeight="1">
      <c r="A13" s="99"/>
      <c r="B13" s="134"/>
      <c r="C13" s="119" t="s">
        <v>43</v>
      </c>
      <c r="D13" s="120" t="s">
        <v>31</v>
      </c>
      <c r="E13" s="121">
        <v>3</v>
      </c>
      <c r="F13" s="122">
        <f>ROUND('A. Adm. II (PR)'!D37,2)</f>
        <v>2988</v>
      </c>
      <c r="G13" s="122">
        <f>ROUND('A. Adm. II (PR)'!G142,2)</f>
        <v>7790.22</v>
      </c>
      <c r="H13" s="123">
        <f t="shared" si="2"/>
        <v>23370.66</v>
      </c>
      <c r="I13" s="124">
        <f t="shared" si="3"/>
        <v>280447.92</v>
      </c>
      <c r="J13" s="116" t="s">
        <v>29</v>
      </c>
    </row>
    <row r="14" spans="1:11" ht="30" customHeight="1">
      <c r="A14" s="127"/>
      <c r="B14" s="132" t="s">
        <v>44</v>
      </c>
      <c r="C14" s="109" t="s">
        <v>45</v>
      </c>
      <c r="D14" s="108" t="s">
        <v>25</v>
      </c>
      <c r="E14" s="103">
        <v>4</v>
      </c>
      <c r="F14" s="104">
        <f>ROUND('T. Secretariado (RJ)'!D37,2)</f>
        <v>2250.19</v>
      </c>
      <c r="G14" s="104">
        <f>ROUND('T. Secretariado (RJ)'!G142,2)</f>
        <v>5764.09</v>
      </c>
      <c r="H14" s="123">
        <f t="shared" si="2"/>
        <v>23056.36</v>
      </c>
      <c r="I14" s="124">
        <f t="shared" si="3"/>
        <v>276676.32</v>
      </c>
      <c r="J14" s="116" t="s">
        <v>29</v>
      </c>
    </row>
    <row r="15" spans="1:11" ht="30" customHeight="1">
      <c r="A15" s="127"/>
      <c r="B15" s="133"/>
      <c r="C15" s="109" t="s">
        <v>46</v>
      </c>
      <c r="D15" s="108" t="s">
        <v>28</v>
      </c>
      <c r="E15" s="107">
        <v>3</v>
      </c>
      <c r="F15" s="104">
        <f>ROUND('A. Adm. I (RJ)'!D37,2)</f>
        <v>2017.51</v>
      </c>
      <c r="G15" s="104">
        <f>ROUND('A. Adm. I (RJ)'!G142,2)</f>
        <v>5340.04</v>
      </c>
      <c r="H15" s="123">
        <f t="shared" si="2"/>
        <v>16020.12</v>
      </c>
      <c r="I15" s="124">
        <f t="shared" si="3"/>
        <v>192241.44</v>
      </c>
      <c r="J15" s="116" t="s">
        <v>29</v>
      </c>
    </row>
    <row r="16" spans="1:11" ht="30" customHeight="1">
      <c r="A16" s="127"/>
      <c r="B16" s="134"/>
      <c r="C16" s="119" t="s">
        <v>47</v>
      </c>
      <c r="D16" s="120" t="s">
        <v>31</v>
      </c>
      <c r="E16" s="121">
        <v>3</v>
      </c>
      <c r="F16" s="122">
        <f>ROUND('A. Adm. II (RJ)'!D37,2)</f>
        <v>2338.69</v>
      </c>
      <c r="G16" s="122">
        <f>ROUND('A. Adm. II (RJ)'!G142,2)</f>
        <v>6033.73</v>
      </c>
      <c r="H16" s="123">
        <f t="shared" si="2"/>
        <v>18101.189999999999</v>
      </c>
      <c r="I16" s="124">
        <f t="shared" si="3"/>
        <v>217214.28</v>
      </c>
      <c r="J16" s="125" t="s">
        <v>29</v>
      </c>
    </row>
    <row r="17" spans="7:9" ht="30" customHeight="1">
      <c r="G17" s="92" t="s">
        <v>48</v>
      </c>
      <c r="H17" s="97">
        <f>SUM(H2:H16)</f>
        <v>290735.34999999998</v>
      </c>
    </row>
    <row r="18" spans="7:9" ht="30" customHeight="1">
      <c r="H18" s="92" t="s">
        <v>49</v>
      </c>
      <c r="I18" s="96">
        <f>SUM(I2:I16)</f>
        <v>3488824.2</v>
      </c>
    </row>
    <row r="19" spans="7:9" ht="30" customHeight="1">
      <c r="H19" s="101"/>
    </row>
  </sheetData>
  <mergeCells count="5">
    <mergeCell ref="B2:B4"/>
    <mergeCell ref="B5:B7"/>
    <mergeCell ref="B8:B10"/>
    <mergeCell ref="B11:B13"/>
    <mergeCell ref="B14:B16"/>
  </mergeCells>
  <phoneticPr fontId="29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7B4DA-3B31-43FA-B661-B23841051BD8}">
  <sheetPr>
    <tabColor rgb="FF0070C0"/>
  </sheetPr>
  <dimension ref="A1:H146"/>
  <sheetViews>
    <sheetView showGridLines="0" view="pageBreakPreview" topLeftCell="A38" zoomScale="115" zoomScaleNormal="90" zoomScaleSheetLayoutView="115" workbookViewId="0">
      <selection activeCell="C64" sqref="C64:D64"/>
    </sheetView>
  </sheetViews>
  <sheetFormatPr defaultRowHeight="15"/>
  <cols>
    <col min="1" max="1" width="14.5703125" style="1" bestFit="1" customWidth="1"/>
    <col min="2" max="2" width="59" bestFit="1" customWidth="1"/>
    <col min="3" max="3" width="20" bestFit="1" customWidth="1"/>
    <col min="4" max="4" width="34.7109375" style="1" bestFit="1" customWidth="1"/>
    <col min="6" max="6" width="15.85546875" customWidth="1"/>
    <col min="7" max="7" width="16.140625" customWidth="1"/>
    <col min="8" max="8" width="14" bestFit="1" customWidth="1"/>
  </cols>
  <sheetData>
    <row r="1" spans="1:4" s="17" customFormat="1" ht="43.5" customHeight="1">
      <c r="A1" s="137" t="s">
        <v>50</v>
      </c>
      <c r="B1" s="138"/>
      <c r="C1" s="138"/>
      <c r="D1" s="138"/>
    </row>
    <row r="2" spans="1:4" s="17" customFormat="1" ht="66.75" customHeight="1" thickBot="1">
      <c r="A2" s="139"/>
      <c r="B2" s="139"/>
      <c r="C2" s="139"/>
      <c r="D2" s="139"/>
    </row>
    <row r="3" spans="1:4" s="17" customFormat="1" ht="15" customHeight="1">
      <c r="A3" s="140" t="s">
        <v>51</v>
      </c>
      <c r="B3" s="141"/>
      <c r="C3" s="141"/>
      <c r="D3" s="141"/>
    </row>
    <row r="4" spans="1:4" s="17" customFormat="1" ht="15.75" customHeight="1" thickBot="1">
      <c r="A4" s="142"/>
      <c r="B4" s="143"/>
      <c r="C4" s="143"/>
      <c r="D4" s="143"/>
    </row>
    <row r="5" spans="1:4" s="17" customFormat="1" ht="15.75" thickBot="1">
      <c r="A5" s="18"/>
      <c r="D5" s="19"/>
    </row>
    <row r="6" spans="1:4" s="17" customFormat="1">
      <c r="A6" s="20" t="s">
        <v>52</v>
      </c>
      <c r="B6" s="144" t="s">
        <v>53</v>
      </c>
      <c r="C6" s="144"/>
      <c r="D6" s="144"/>
    </row>
    <row r="7" spans="1:4" s="17" customFormat="1">
      <c r="A7" s="21" t="s">
        <v>54</v>
      </c>
      <c r="B7" s="145"/>
      <c r="C7" s="146"/>
      <c r="D7" s="146"/>
    </row>
    <row r="8" spans="1:4" s="17" customFormat="1" ht="15.75" thickBot="1">
      <c r="A8" s="22" t="s">
        <v>55</v>
      </c>
      <c r="B8" s="147"/>
      <c r="C8" s="147"/>
      <c r="D8" s="147"/>
    </row>
    <row r="9" spans="1:4" s="17" customFormat="1" ht="15.75" thickBot="1">
      <c r="A9" s="23"/>
      <c r="B9" s="23"/>
      <c r="C9" s="23"/>
      <c r="D9" s="19"/>
    </row>
    <row r="10" spans="1:4" s="17" customFormat="1" ht="15.75" thickBot="1">
      <c r="A10" s="148" t="s">
        <v>56</v>
      </c>
      <c r="B10" s="149"/>
      <c r="C10" s="149"/>
      <c r="D10" s="150"/>
    </row>
    <row r="11" spans="1:4" s="17" customFormat="1">
      <c r="A11" s="8" t="s">
        <v>57</v>
      </c>
      <c r="B11" s="151" t="s">
        <v>58</v>
      </c>
      <c r="C11" s="152"/>
      <c r="D11" s="9"/>
    </row>
    <row r="12" spans="1:4" s="17" customFormat="1">
      <c r="A12" s="4" t="s">
        <v>59</v>
      </c>
      <c r="B12" s="153" t="s">
        <v>60</v>
      </c>
      <c r="C12" s="154"/>
      <c r="D12" s="24" t="s">
        <v>61</v>
      </c>
    </row>
    <row r="13" spans="1:4" s="17" customFormat="1">
      <c r="A13" s="4" t="s">
        <v>62</v>
      </c>
      <c r="B13" s="153" t="s">
        <v>63</v>
      </c>
      <c r="C13" s="154"/>
      <c r="D13" s="98" t="s">
        <v>64</v>
      </c>
    </row>
    <row r="14" spans="1:4" s="17" customFormat="1" ht="15" customHeight="1">
      <c r="A14" s="4" t="s">
        <v>65</v>
      </c>
      <c r="B14" s="153" t="s">
        <v>66</v>
      </c>
      <c r="C14" s="154"/>
      <c r="D14" s="24"/>
    </row>
    <row r="15" spans="1:4" s="17" customFormat="1" ht="15.75" thickBot="1">
      <c r="A15" s="25" t="s">
        <v>67</v>
      </c>
      <c r="B15" s="155" t="s">
        <v>68</v>
      </c>
      <c r="C15" s="156"/>
      <c r="D15" s="26">
        <v>12</v>
      </c>
    </row>
    <row r="16" spans="1:4" s="17" customFormat="1" ht="15.75" thickBot="1">
      <c r="A16" s="23"/>
      <c r="B16" s="23"/>
      <c r="C16" s="23"/>
      <c r="D16" s="19"/>
    </row>
    <row r="17" spans="1:6" s="17" customFormat="1" ht="15.75" thickBot="1">
      <c r="A17" s="135" t="s">
        <v>69</v>
      </c>
      <c r="B17" s="136"/>
      <c r="C17" s="136"/>
      <c r="D17" s="136"/>
    </row>
    <row r="18" spans="1:6" s="17" customFormat="1">
      <c r="A18" s="157" t="s">
        <v>16</v>
      </c>
      <c r="B18" s="158"/>
      <c r="C18" s="27" t="s">
        <v>3</v>
      </c>
      <c r="D18" s="28" t="s">
        <v>70</v>
      </c>
    </row>
    <row r="19" spans="1:6" s="17" customFormat="1" ht="15.75" customHeight="1" thickBot="1">
      <c r="A19" s="159" t="s">
        <v>71</v>
      </c>
      <c r="B19" s="160"/>
      <c r="C19" s="29" t="s">
        <v>72</v>
      </c>
      <c r="D19" s="26">
        <v>4</v>
      </c>
    </row>
    <row r="20" spans="1:6" s="17" customFormat="1" ht="15.75" thickBot="1">
      <c r="A20" s="19"/>
      <c r="D20" s="19"/>
    </row>
    <row r="21" spans="1:6" s="17" customFormat="1" ht="15.75" customHeight="1" thickBot="1">
      <c r="A21" s="161" t="s">
        <v>73</v>
      </c>
      <c r="B21" s="162"/>
      <c r="C21" s="162"/>
      <c r="D21" s="163"/>
    </row>
    <row r="22" spans="1:6" s="17" customFormat="1" ht="30">
      <c r="A22" s="8">
        <v>1</v>
      </c>
      <c r="B22" s="151" t="s">
        <v>74</v>
      </c>
      <c r="C22" s="152"/>
      <c r="D22" s="30" t="s">
        <v>75</v>
      </c>
    </row>
    <row r="23" spans="1:6" s="17" customFormat="1">
      <c r="A23" s="4">
        <v>2</v>
      </c>
      <c r="B23" s="153" t="s">
        <v>76</v>
      </c>
      <c r="C23" s="154"/>
      <c r="D23" s="87">
        <f>'[1]Técnico em Secretariado'!$D$3</f>
        <v>2275.0500000000002</v>
      </c>
    </row>
    <row r="24" spans="1:6" s="17" customFormat="1">
      <c r="A24" s="4">
        <v>3</v>
      </c>
      <c r="B24" s="164" t="s">
        <v>77</v>
      </c>
      <c r="C24" s="165"/>
      <c r="D24" s="24" t="str">
        <f>A19</f>
        <v>Secretariado</v>
      </c>
    </row>
    <row r="25" spans="1:6" s="17" customFormat="1">
      <c r="A25" s="4">
        <v>4</v>
      </c>
      <c r="B25" s="153" t="s">
        <v>78</v>
      </c>
      <c r="C25" s="154"/>
      <c r="D25" s="31" t="s">
        <v>79</v>
      </c>
    </row>
    <row r="26" spans="1:6" s="17" customFormat="1" ht="15.75" thickBot="1">
      <c r="A26" s="25">
        <v>5</v>
      </c>
      <c r="B26" s="155" t="s">
        <v>80</v>
      </c>
      <c r="C26" s="156"/>
      <c r="D26" s="24">
        <v>4</v>
      </c>
    </row>
    <row r="27" spans="1:6" s="17" customFormat="1">
      <c r="A27" s="23"/>
      <c r="D27" s="19"/>
    </row>
    <row r="28" spans="1:6" s="17" customFormat="1" ht="16.5" thickBot="1">
      <c r="A28" s="166" t="s">
        <v>81</v>
      </c>
      <c r="B28" s="166"/>
      <c r="C28" s="166"/>
      <c r="D28" s="166"/>
    </row>
    <row r="29" spans="1:6" s="17" customFormat="1" ht="15.75" thickBot="1">
      <c r="A29" s="15" t="s">
        <v>82</v>
      </c>
      <c r="B29" s="163" t="s">
        <v>83</v>
      </c>
      <c r="C29" s="167"/>
      <c r="D29" s="32" t="s">
        <v>84</v>
      </c>
    </row>
    <row r="30" spans="1:6" s="17" customFormat="1">
      <c r="A30" s="8" t="s">
        <v>57</v>
      </c>
      <c r="B30" s="151" t="s">
        <v>85</v>
      </c>
      <c r="C30" s="152"/>
      <c r="D30" s="85">
        <f>D23</f>
        <v>2275.0500000000002</v>
      </c>
    </row>
    <row r="31" spans="1:6" s="17" customFormat="1">
      <c r="A31" s="4" t="s">
        <v>59</v>
      </c>
      <c r="B31" s="153" t="s">
        <v>86</v>
      </c>
      <c r="C31" s="154"/>
      <c r="D31" s="33"/>
    </row>
    <row r="32" spans="1:6" s="17" customFormat="1">
      <c r="A32" s="4" t="s">
        <v>62</v>
      </c>
      <c r="B32" s="153" t="s">
        <v>87</v>
      </c>
      <c r="C32" s="154"/>
      <c r="D32" s="33"/>
      <c r="F32" s="34"/>
    </row>
    <row r="33" spans="1:4" s="17" customFormat="1">
      <c r="A33" s="4" t="s">
        <v>65</v>
      </c>
      <c r="B33" s="153" t="s">
        <v>88</v>
      </c>
      <c r="C33" s="154"/>
      <c r="D33" s="33"/>
    </row>
    <row r="34" spans="1:4" s="17" customFormat="1">
      <c r="A34" s="4" t="s">
        <v>67</v>
      </c>
      <c r="B34" s="153" t="s">
        <v>89</v>
      </c>
      <c r="C34" s="154"/>
      <c r="D34" s="33"/>
    </row>
    <row r="35" spans="1:4" s="17" customFormat="1" ht="15.75" customHeight="1">
      <c r="A35" s="4" t="s">
        <v>90</v>
      </c>
      <c r="B35" s="164" t="s">
        <v>91</v>
      </c>
      <c r="C35" s="165"/>
      <c r="D35" s="33"/>
    </row>
    <row r="36" spans="1:4" s="17" customFormat="1" ht="15.75" thickBot="1">
      <c r="A36" s="35" t="s">
        <v>92</v>
      </c>
      <c r="B36" s="155" t="s">
        <v>93</v>
      </c>
      <c r="C36" s="156"/>
      <c r="D36" s="36"/>
    </row>
    <row r="37" spans="1:4" s="17" customFormat="1" ht="15.75" customHeight="1" thickBot="1">
      <c r="A37" s="168" t="s">
        <v>94</v>
      </c>
      <c r="B37" s="169"/>
      <c r="C37" s="167"/>
      <c r="D37" s="37">
        <f>SUM(D30:D36)</f>
        <v>2275.0500000000002</v>
      </c>
    </row>
    <row r="38" spans="1:4" s="17" customFormat="1">
      <c r="A38" s="38"/>
      <c r="D38" s="19"/>
    </row>
    <row r="39" spans="1:4" s="17" customFormat="1" ht="16.5" thickBot="1">
      <c r="A39" s="166" t="s">
        <v>95</v>
      </c>
      <c r="B39" s="166"/>
      <c r="C39" s="166"/>
      <c r="D39" s="166"/>
    </row>
    <row r="40" spans="1:4" s="17" customFormat="1" ht="15.75" thickBot="1">
      <c r="A40" s="15" t="s">
        <v>33</v>
      </c>
      <c r="B40" s="16" t="s">
        <v>96</v>
      </c>
      <c r="C40" s="16" t="s">
        <v>97</v>
      </c>
      <c r="D40" s="39" t="s">
        <v>84</v>
      </c>
    </row>
    <row r="41" spans="1:4" s="17" customFormat="1">
      <c r="A41" s="8" t="s">
        <v>57</v>
      </c>
      <c r="B41" s="40" t="s">
        <v>98</v>
      </c>
      <c r="C41" s="2">
        <f>1/12</f>
        <v>8.3299999999999999E-2</v>
      </c>
      <c r="D41" s="14">
        <f>C41*D37</f>
        <v>189.51</v>
      </c>
    </row>
    <row r="42" spans="1:4" s="17" customFormat="1" ht="15.75" thickBot="1">
      <c r="A42" s="8" t="s">
        <v>59</v>
      </c>
      <c r="B42" s="40" t="s">
        <v>99</v>
      </c>
      <c r="C42" s="2">
        <v>0.121</v>
      </c>
      <c r="D42" s="14">
        <f>D37*C42</f>
        <v>275.27999999999997</v>
      </c>
    </row>
    <row r="43" spans="1:4" s="17" customFormat="1" ht="15.75" thickBot="1">
      <c r="A43" s="161" t="s">
        <v>100</v>
      </c>
      <c r="B43" s="162"/>
      <c r="C43" s="41">
        <f>SUM(C41:C42)</f>
        <v>0.20430000000000001</v>
      </c>
      <c r="D43" s="13">
        <f>SUM(D41:D42)</f>
        <v>464.79</v>
      </c>
    </row>
    <row r="44" spans="1:4" s="17" customFormat="1">
      <c r="A44" s="38"/>
      <c r="D44" s="19"/>
    </row>
    <row r="45" spans="1:4" s="17" customFormat="1">
      <c r="A45" s="170" t="s">
        <v>101</v>
      </c>
      <c r="B45" s="170"/>
      <c r="C45" s="170"/>
      <c r="D45" s="42">
        <f>D37+D43</f>
        <v>2739.84</v>
      </c>
    </row>
    <row r="46" spans="1:4" s="17" customFormat="1">
      <c r="A46" s="38"/>
      <c r="D46" s="19"/>
    </row>
    <row r="47" spans="1:4" s="17" customFormat="1" ht="16.5" thickBot="1">
      <c r="A47" s="166" t="s">
        <v>102</v>
      </c>
      <c r="B47" s="166"/>
      <c r="C47" s="166"/>
      <c r="D47" s="166"/>
    </row>
    <row r="48" spans="1:4" s="17" customFormat="1" ht="15.75" thickBot="1">
      <c r="A48" s="15" t="s">
        <v>34</v>
      </c>
      <c r="B48" s="16" t="s">
        <v>103</v>
      </c>
      <c r="C48" s="16" t="s">
        <v>97</v>
      </c>
      <c r="D48" s="90" t="s">
        <v>84</v>
      </c>
    </row>
    <row r="49" spans="1:4" s="17" customFormat="1">
      <c r="A49" s="8" t="s">
        <v>57</v>
      </c>
      <c r="B49" s="40" t="s">
        <v>104</v>
      </c>
      <c r="C49" s="2">
        <v>0.2</v>
      </c>
      <c r="D49" s="89" t="s">
        <v>105</v>
      </c>
    </row>
    <row r="50" spans="1:4" s="17" customFormat="1">
      <c r="A50" s="8" t="s">
        <v>59</v>
      </c>
      <c r="B50" s="43" t="s">
        <v>106</v>
      </c>
      <c r="C50" s="2">
        <v>2.5000000000000001E-2</v>
      </c>
      <c r="D50" s="89">
        <f>C49*(D37+D43)</f>
        <v>547.97</v>
      </c>
    </row>
    <row r="51" spans="1:4" s="17" customFormat="1">
      <c r="A51" s="8" t="s">
        <v>62</v>
      </c>
      <c r="B51" s="5" t="s">
        <v>107</v>
      </c>
      <c r="C51" s="2">
        <v>0.03</v>
      </c>
      <c r="D51" s="89">
        <f>C50*(D$37+D43)</f>
        <v>68.5</v>
      </c>
    </row>
    <row r="52" spans="1:4" s="17" customFormat="1">
      <c r="A52" s="4" t="s">
        <v>65</v>
      </c>
      <c r="B52" s="5" t="s">
        <v>108</v>
      </c>
      <c r="C52" s="2">
        <v>1.4999999999999999E-2</v>
      </c>
      <c r="D52" s="89">
        <f>C51*(D$37+D43)</f>
        <v>82.2</v>
      </c>
    </row>
    <row r="53" spans="1:4" s="17" customFormat="1">
      <c r="A53" s="4" t="s">
        <v>67</v>
      </c>
      <c r="B53" s="5" t="s">
        <v>109</v>
      </c>
      <c r="C53" s="2">
        <v>0.01</v>
      </c>
      <c r="D53" s="89">
        <f>C52*(D$37+D43)</f>
        <v>41.1</v>
      </c>
    </row>
    <row r="54" spans="1:4" s="17" customFormat="1">
      <c r="A54" s="4" t="s">
        <v>90</v>
      </c>
      <c r="B54" s="44" t="s">
        <v>110</v>
      </c>
      <c r="C54" s="2">
        <v>6.0000000000000001E-3</v>
      </c>
      <c r="D54" s="89">
        <f>C53*(D43+D$37)</f>
        <v>27.4</v>
      </c>
    </row>
    <row r="55" spans="1:4" s="17" customFormat="1">
      <c r="A55" s="4" t="s">
        <v>92</v>
      </c>
      <c r="B55" s="5" t="s">
        <v>111</v>
      </c>
      <c r="C55" s="2">
        <v>2E-3</v>
      </c>
      <c r="D55" s="89">
        <f>C54*(D$37+D43)</f>
        <v>16.440000000000001</v>
      </c>
    </row>
    <row r="56" spans="1:4" s="17" customFormat="1" ht="15.75" thickBot="1">
      <c r="A56" s="4" t="s">
        <v>112</v>
      </c>
      <c r="B56" s="5" t="s">
        <v>113</v>
      </c>
      <c r="C56" s="2">
        <v>0.08</v>
      </c>
      <c r="D56" s="89">
        <f>C55*(D$37+D43)</f>
        <v>5.48</v>
      </c>
    </row>
    <row r="57" spans="1:4" s="17" customFormat="1" ht="15.75" thickBot="1">
      <c r="A57" s="161" t="s">
        <v>100</v>
      </c>
      <c r="B57" s="162"/>
      <c r="C57" s="41">
        <f>SUM(C49:C56)</f>
        <v>0.36799999999999999</v>
      </c>
      <c r="D57" s="89">
        <f>C56*(D$37+D43)</f>
        <v>219.19</v>
      </c>
    </row>
    <row r="58" spans="1:4" s="17" customFormat="1">
      <c r="A58" s="38"/>
      <c r="D58" s="91">
        <f>SUM(D50:D57)</f>
        <v>1008.28</v>
      </c>
    </row>
    <row r="59" spans="1:4" s="17" customFormat="1" ht="16.5" thickBot="1">
      <c r="A59" s="166" t="s">
        <v>114</v>
      </c>
      <c r="B59" s="166"/>
      <c r="C59" s="166"/>
      <c r="D59" s="166"/>
    </row>
    <row r="60" spans="1:4" s="17" customFormat="1" ht="15.75" thickBot="1">
      <c r="A60" s="15" t="s">
        <v>35</v>
      </c>
      <c r="B60" s="16" t="s">
        <v>115</v>
      </c>
      <c r="C60" s="163" t="s">
        <v>84</v>
      </c>
      <c r="D60" s="169"/>
    </row>
    <row r="61" spans="1:4" s="17" customFormat="1">
      <c r="A61" s="8" t="s">
        <v>57</v>
      </c>
      <c r="B61" s="40" t="s">
        <v>116</v>
      </c>
      <c r="C61" s="172">
        <v>198</v>
      </c>
      <c r="D61" s="173"/>
    </row>
    <row r="62" spans="1:4" s="17" customFormat="1">
      <c r="A62" s="4" t="s">
        <v>117</v>
      </c>
      <c r="B62" s="5" t="s">
        <v>118</v>
      </c>
      <c r="C62" s="174">
        <f>IF((6%*D30)&gt;C61,-C61,-(6%*D30))</f>
        <v>-136.5</v>
      </c>
      <c r="D62" s="175"/>
    </row>
    <row r="63" spans="1:4" s="17" customFormat="1">
      <c r="A63" s="4" t="s">
        <v>59</v>
      </c>
      <c r="B63" s="5" t="s">
        <v>119</v>
      </c>
      <c r="C63" s="174">
        <f>'[1]Técnico em Secretariado'!$G$3</f>
        <v>550</v>
      </c>
      <c r="D63" s="175"/>
    </row>
    <row r="64" spans="1:4" s="17" customFormat="1">
      <c r="A64" s="4" t="s">
        <v>120</v>
      </c>
      <c r="B64" s="5" t="s">
        <v>121</v>
      </c>
      <c r="C64" s="176">
        <v>0</v>
      </c>
      <c r="D64" s="177"/>
    </row>
    <row r="65" spans="1:4" s="17" customFormat="1">
      <c r="A65" s="4" t="s">
        <v>62</v>
      </c>
      <c r="B65" s="6" t="s">
        <v>122</v>
      </c>
      <c r="C65" s="176"/>
      <c r="D65" s="177"/>
    </row>
    <row r="66" spans="1:4" s="17" customFormat="1">
      <c r="A66" s="4" t="s">
        <v>65</v>
      </c>
      <c r="B66" s="6" t="s">
        <v>123</v>
      </c>
      <c r="C66" s="176"/>
      <c r="D66" s="177"/>
    </row>
    <row r="67" spans="1:4" s="17" customFormat="1">
      <c r="A67" s="4" t="s">
        <v>67</v>
      </c>
      <c r="B67" s="6" t="s">
        <v>124</v>
      </c>
      <c r="C67" s="176"/>
      <c r="D67" s="177"/>
    </row>
    <row r="68" spans="1:4" s="17" customFormat="1" ht="15.75" thickBot="1">
      <c r="A68" s="81"/>
      <c r="B68" s="82"/>
      <c r="C68" s="83"/>
      <c r="D68" s="83"/>
    </row>
    <row r="69" spans="1:4" s="17" customFormat="1" ht="15" customHeight="1" thickBot="1">
      <c r="A69" s="168" t="s">
        <v>125</v>
      </c>
      <c r="B69" s="169"/>
      <c r="C69" s="178">
        <f>SUM(C61:D67)</f>
        <v>611.5</v>
      </c>
      <c r="D69" s="178"/>
    </row>
    <row r="70" spans="1:4" s="17" customFormat="1">
      <c r="A70" s="179"/>
      <c r="B70" s="179"/>
      <c r="C70" s="179"/>
      <c r="D70" s="179"/>
    </row>
    <row r="71" spans="1:4" s="17" customFormat="1" ht="16.5" thickBot="1">
      <c r="A71" s="171" t="s">
        <v>126</v>
      </c>
      <c r="B71" s="171"/>
      <c r="C71" s="171"/>
      <c r="D71" s="46"/>
    </row>
    <row r="72" spans="1:4" s="17" customFormat="1" ht="15.75" thickBot="1">
      <c r="A72" s="15">
        <v>2</v>
      </c>
      <c r="B72" s="16" t="s">
        <v>127</v>
      </c>
      <c r="C72" s="16" t="s">
        <v>84</v>
      </c>
      <c r="D72" s="47"/>
    </row>
    <row r="73" spans="1:4" s="17" customFormat="1">
      <c r="A73" s="7" t="s">
        <v>33</v>
      </c>
      <c r="B73" s="5" t="s">
        <v>96</v>
      </c>
      <c r="C73" s="48">
        <f>D43</f>
        <v>464.79</v>
      </c>
      <c r="D73" s="47"/>
    </row>
    <row r="74" spans="1:4" s="17" customFormat="1">
      <c r="A74" s="7" t="s">
        <v>34</v>
      </c>
      <c r="B74" s="5" t="s">
        <v>128</v>
      </c>
      <c r="C74" s="48">
        <f>D58</f>
        <v>1008.28</v>
      </c>
      <c r="D74" s="47"/>
    </row>
    <row r="75" spans="1:4" s="17" customFormat="1" ht="15.75" thickBot="1">
      <c r="A75" s="7" t="s">
        <v>35</v>
      </c>
      <c r="B75" s="5" t="s">
        <v>115</v>
      </c>
      <c r="C75" s="48">
        <f>C69</f>
        <v>611.5</v>
      </c>
      <c r="D75" s="47"/>
    </row>
    <row r="76" spans="1:4" s="17" customFormat="1" ht="15" customHeight="1" thickBot="1">
      <c r="A76" s="168" t="s">
        <v>129</v>
      </c>
      <c r="B76" s="169"/>
      <c r="C76" s="49">
        <f>SUM(C73:C75)</f>
        <v>2084.5700000000002</v>
      </c>
      <c r="D76" s="47"/>
    </row>
    <row r="77" spans="1:4" s="17" customFormat="1" ht="15" customHeight="1">
      <c r="A77" s="47"/>
      <c r="B77" s="47"/>
      <c r="C77" s="47"/>
      <c r="D77" s="47"/>
    </row>
    <row r="78" spans="1:4" s="17" customFormat="1" ht="15" customHeight="1" thickBot="1">
      <c r="A78" s="166" t="s">
        <v>130</v>
      </c>
      <c r="B78" s="166"/>
      <c r="C78" s="166"/>
      <c r="D78" s="166"/>
    </row>
    <row r="79" spans="1:4" s="17" customFormat="1" ht="15" customHeight="1" thickBot="1">
      <c r="A79" s="15">
        <v>3</v>
      </c>
      <c r="B79" s="16" t="s">
        <v>131</v>
      </c>
      <c r="C79" s="16" t="s">
        <v>97</v>
      </c>
      <c r="D79" s="39" t="s">
        <v>84</v>
      </c>
    </row>
    <row r="80" spans="1:4" s="17" customFormat="1">
      <c r="A80" s="8" t="s">
        <v>57</v>
      </c>
      <c r="B80" s="40" t="s">
        <v>132</v>
      </c>
      <c r="C80" s="3">
        <f>1.81%</f>
        <v>1.8100000000000002E-2</v>
      </c>
      <c r="D80" s="14">
        <f t="shared" ref="D80:D85" si="0">C80*($D$37)</f>
        <v>41.18</v>
      </c>
    </row>
    <row r="81" spans="1:6" s="17" customFormat="1" ht="15" customHeight="1">
      <c r="A81" s="4" t="s">
        <v>59</v>
      </c>
      <c r="B81" s="5" t="s">
        <v>133</v>
      </c>
      <c r="C81" s="3">
        <f>C80*C56</f>
        <v>1.4E-3</v>
      </c>
      <c r="D81" s="14">
        <f t="shared" si="0"/>
        <v>3.19</v>
      </c>
    </row>
    <row r="82" spans="1:6" s="17" customFormat="1" ht="15" customHeight="1">
      <c r="A82" s="4" t="s">
        <v>62</v>
      </c>
      <c r="B82" s="5" t="s">
        <v>134</v>
      </c>
      <c r="C82" s="3">
        <v>3.2500000000000001E-2</v>
      </c>
      <c r="D82" s="14">
        <f t="shared" si="0"/>
        <v>73.94</v>
      </c>
    </row>
    <row r="83" spans="1:6" s="17" customFormat="1" ht="15" customHeight="1">
      <c r="A83" s="4" t="s">
        <v>65</v>
      </c>
      <c r="B83" s="5" t="s">
        <v>135</v>
      </c>
      <c r="C83" s="3">
        <v>2.8999999999999998E-3</v>
      </c>
      <c r="D83" s="14">
        <f t="shared" si="0"/>
        <v>6.6</v>
      </c>
    </row>
    <row r="84" spans="1:6" s="17" customFormat="1" ht="15" customHeight="1">
      <c r="A84" s="4" t="s">
        <v>67</v>
      </c>
      <c r="B84" s="5" t="s">
        <v>136</v>
      </c>
      <c r="C84" s="3">
        <f>C57*C83</f>
        <v>1.1000000000000001E-3</v>
      </c>
      <c r="D84" s="14">
        <f t="shared" si="0"/>
        <v>2.5</v>
      </c>
    </row>
    <row r="85" spans="1:6" s="17" customFormat="1" ht="15" customHeight="1" thickBot="1">
      <c r="A85" s="35" t="s">
        <v>90</v>
      </c>
      <c r="B85" s="50" t="s">
        <v>137</v>
      </c>
      <c r="C85" s="3">
        <v>7.4999999999999997E-3</v>
      </c>
      <c r="D85" s="14">
        <f t="shared" si="0"/>
        <v>17.059999999999999</v>
      </c>
      <c r="F85" s="51"/>
    </row>
    <row r="86" spans="1:6" s="17" customFormat="1" ht="15" customHeight="1">
      <c r="A86" s="180" t="s">
        <v>100</v>
      </c>
      <c r="B86" s="181"/>
      <c r="C86" s="79">
        <f>SUM(C80:C85)</f>
        <v>6.3500000000000001E-2</v>
      </c>
      <c r="D86" s="80">
        <f>SUM(D80:D85)</f>
        <v>144.47</v>
      </c>
    </row>
    <row r="87" spans="1:6" s="17" customFormat="1" ht="47.25" customHeight="1">
      <c r="A87" s="182" t="s">
        <v>138</v>
      </c>
      <c r="B87" s="182"/>
      <c r="C87" s="182"/>
      <c r="D87" s="182"/>
    </row>
    <row r="88" spans="1:6" s="17" customFormat="1" ht="18.75" customHeight="1">
      <c r="A88" s="78"/>
      <c r="B88" s="78"/>
      <c r="C88" s="78"/>
      <c r="D88" s="78"/>
    </row>
    <row r="89" spans="1:6" s="17" customFormat="1" ht="15" customHeight="1">
      <c r="A89" s="166" t="s">
        <v>139</v>
      </c>
      <c r="B89" s="166"/>
      <c r="C89" s="166"/>
      <c r="D89" s="166"/>
    </row>
    <row r="90" spans="1:6" s="17" customFormat="1" ht="15" customHeight="1">
      <c r="A90" s="166" t="s">
        <v>140</v>
      </c>
      <c r="B90" s="166"/>
      <c r="C90" s="166"/>
      <c r="D90" s="166"/>
    </row>
    <row r="91" spans="1:6" s="17" customFormat="1" ht="15" customHeight="1">
      <c r="A91" s="69" t="s">
        <v>41</v>
      </c>
      <c r="B91" s="69" t="s">
        <v>141</v>
      </c>
      <c r="C91" s="69" t="s">
        <v>97</v>
      </c>
      <c r="D91" s="69" t="s">
        <v>84</v>
      </c>
    </row>
    <row r="92" spans="1:6" s="17" customFormat="1">
      <c r="A92" s="7" t="s">
        <v>57</v>
      </c>
      <c r="B92" s="5" t="s">
        <v>142</v>
      </c>
      <c r="C92" s="12">
        <v>9.4999999999999998E-3</v>
      </c>
      <c r="D92" s="71">
        <f t="shared" ref="D92:D97" si="1">C92*($D$37)</f>
        <v>21.61</v>
      </c>
    </row>
    <row r="93" spans="1:6" s="17" customFormat="1">
      <c r="A93" s="7" t="s">
        <v>59</v>
      </c>
      <c r="B93" s="5" t="s">
        <v>143</v>
      </c>
      <c r="C93" s="12">
        <v>3.8800000000000001E-2</v>
      </c>
      <c r="D93" s="71">
        <f t="shared" si="1"/>
        <v>88.27</v>
      </c>
    </row>
    <row r="94" spans="1:6" s="17" customFormat="1">
      <c r="A94" s="7" t="s">
        <v>62</v>
      </c>
      <c r="B94" s="5" t="s">
        <v>144</v>
      </c>
      <c r="C94" s="12">
        <v>1E-3</v>
      </c>
      <c r="D94" s="71">
        <f t="shared" si="1"/>
        <v>2.2799999999999998</v>
      </c>
    </row>
    <row r="95" spans="1:6" s="17" customFormat="1">
      <c r="A95" s="7" t="s">
        <v>65</v>
      </c>
      <c r="B95" s="5" t="s">
        <v>145</v>
      </c>
      <c r="C95" s="12">
        <v>2.0000000000000001E-4</v>
      </c>
      <c r="D95" s="71">
        <f t="shared" si="1"/>
        <v>0.46</v>
      </c>
    </row>
    <row r="96" spans="1:6" s="17" customFormat="1">
      <c r="A96" s="7" t="s">
        <v>67</v>
      </c>
      <c r="B96" s="5" t="s">
        <v>146</v>
      </c>
      <c r="C96" s="12">
        <v>4.1999999999999997E-3</v>
      </c>
      <c r="D96" s="71">
        <f t="shared" si="1"/>
        <v>9.56</v>
      </c>
    </row>
    <row r="97" spans="1:4" s="17" customFormat="1">
      <c r="A97" s="183" t="s">
        <v>100</v>
      </c>
      <c r="B97" s="183"/>
      <c r="C97" s="72">
        <f>SUM(C92:C96)</f>
        <v>5.3699999999999998E-2</v>
      </c>
      <c r="D97" s="71">
        <f t="shared" si="1"/>
        <v>122.17</v>
      </c>
    </row>
    <row r="98" spans="1:4" s="17" customFormat="1"/>
    <row r="99" spans="1:4" s="17" customFormat="1" ht="16.5" thickBot="1">
      <c r="A99" s="184" t="s">
        <v>147</v>
      </c>
      <c r="B99" s="184"/>
      <c r="C99" s="184"/>
      <c r="D99" s="184"/>
    </row>
    <row r="100" spans="1:4" s="17" customFormat="1" ht="15.75" thickBot="1">
      <c r="A100" s="15" t="s">
        <v>42</v>
      </c>
      <c r="B100" s="16" t="s">
        <v>148</v>
      </c>
      <c r="C100" s="53" t="s">
        <v>84</v>
      </c>
    </row>
    <row r="101" spans="1:4" s="17" customFormat="1" ht="15.75" thickBot="1">
      <c r="A101" s="8" t="s">
        <v>57</v>
      </c>
      <c r="B101" s="40" t="s">
        <v>149</v>
      </c>
      <c r="C101" s="54"/>
    </row>
    <row r="102" spans="1:4" s="17" customFormat="1" ht="15.75" thickBot="1">
      <c r="A102" s="161" t="s">
        <v>100</v>
      </c>
      <c r="B102" s="162"/>
      <c r="C102" s="55"/>
    </row>
    <row r="103" spans="1:4" s="17" customFormat="1"/>
    <row r="104" spans="1:4" s="17" customFormat="1" ht="15.75" thickBot="1">
      <c r="A104" s="185" t="s">
        <v>150</v>
      </c>
      <c r="B104" s="185"/>
      <c r="C104" s="185"/>
    </row>
    <row r="105" spans="1:4" s="17" customFormat="1" ht="15.75" thickBot="1">
      <c r="A105" s="15">
        <v>4</v>
      </c>
      <c r="B105" s="16" t="s">
        <v>151</v>
      </c>
      <c r="C105" s="53" t="s">
        <v>84</v>
      </c>
    </row>
    <row r="106" spans="1:4" s="17" customFormat="1">
      <c r="A106" s="4" t="s">
        <v>41</v>
      </c>
      <c r="B106" s="40" t="s">
        <v>141</v>
      </c>
      <c r="C106" s="54">
        <f>D97</f>
        <v>122.17</v>
      </c>
    </row>
    <row r="107" spans="1:4" s="17" customFormat="1" ht="15.75" thickBot="1">
      <c r="A107" s="4" t="s">
        <v>42</v>
      </c>
      <c r="B107" s="56" t="s">
        <v>148</v>
      </c>
      <c r="C107" s="54">
        <f>C101</f>
        <v>0</v>
      </c>
    </row>
    <row r="108" spans="1:4" s="17" customFormat="1" ht="15.75" thickBot="1">
      <c r="A108" s="161" t="s">
        <v>100</v>
      </c>
      <c r="B108" s="162"/>
      <c r="C108" s="57">
        <f>SUM(C106:C107)</f>
        <v>122.17</v>
      </c>
    </row>
    <row r="109" spans="1:4" s="17" customFormat="1">
      <c r="A109" s="38"/>
      <c r="D109" s="19"/>
    </row>
    <row r="110" spans="1:4" s="17" customFormat="1" ht="16.5" thickBot="1">
      <c r="A110" s="166" t="s">
        <v>152</v>
      </c>
      <c r="B110" s="166"/>
      <c r="C110" s="166"/>
      <c r="D110" s="166"/>
    </row>
    <row r="111" spans="1:4" s="17" customFormat="1" ht="15.75" thickBot="1">
      <c r="A111" s="15">
        <v>5</v>
      </c>
      <c r="B111" s="163" t="s">
        <v>153</v>
      </c>
      <c r="C111" s="167"/>
      <c r="D111" s="32" t="s">
        <v>84</v>
      </c>
    </row>
    <row r="112" spans="1:4" s="17" customFormat="1">
      <c r="A112" s="8" t="s">
        <v>57</v>
      </c>
      <c r="B112" s="151" t="s">
        <v>154</v>
      </c>
      <c r="C112" s="152"/>
      <c r="D112" s="84">
        <v>0</v>
      </c>
    </row>
    <row r="113" spans="1:4" s="17" customFormat="1">
      <c r="A113" s="4" t="s">
        <v>59</v>
      </c>
      <c r="B113" s="153" t="s">
        <v>155</v>
      </c>
      <c r="C113" s="154"/>
      <c r="D113" s="84">
        <v>0</v>
      </c>
    </row>
    <row r="114" spans="1:4" s="17" customFormat="1">
      <c r="A114" s="4" t="s">
        <v>62</v>
      </c>
      <c r="B114" s="153" t="s">
        <v>156</v>
      </c>
      <c r="C114" s="154"/>
      <c r="D114" s="84">
        <v>0</v>
      </c>
    </row>
    <row r="115" spans="1:4" s="17" customFormat="1" ht="15.75" thickBot="1">
      <c r="A115" s="35" t="s">
        <v>65</v>
      </c>
      <c r="B115" s="155" t="s">
        <v>93</v>
      </c>
      <c r="C115" s="156"/>
      <c r="D115" s="36"/>
    </row>
    <row r="116" spans="1:4" s="17" customFormat="1" ht="15.75" customHeight="1" thickBot="1">
      <c r="A116" s="168" t="s">
        <v>157</v>
      </c>
      <c r="B116" s="169"/>
      <c r="C116" s="167"/>
      <c r="D116" s="37">
        <f>SUM(D112:D115)</f>
        <v>0</v>
      </c>
    </row>
    <row r="117" spans="1:4" s="17" customFormat="1"/>
    <row r="118" spans="1:4" s="17" customFormat="1" ht="16.5" thickBot="1">
      <c r="A118" s="166" t="s">
        <v>158</v>
      </c>
      <c r="B118" s="166"/>
      <c r="C118" s="166"/>
      <c r="D118" s="166"/>
    </row>
    <row r="119" spans="1:4" s="17" customFormat="1" ht="15.75" thickBot="1">
      <c r="A119" s="15">
        <v>5</v>
      </c>
      <c r="B119" s="16" t="s">
        <v>159</v>
      </c>
      <c r="C119" s="52" t="s">
        <v>97</v>
      </c>
      <c r="D119" s="39" t="s">
        <v>84</v>
      </c>
    </row>
    <row r="120" spans="1:4" s="17" customFormat="1">
      <c r="A120" s="8" t="s">
        <v>57</v>
      </c>
      <c r="B120" s="9" t="s">
        <v>160</v>
      </c>
      <c r="C120" s="10">
        <v>0.05</v>
      </c>
      <c r="D120" s="58">
        <f>C120*$D$136</f>
        <v>231.31</v>
      </c>
    </row>
    <row r="121" spans="1:4" s="17" customFormat="1">
      <c r="A121" s="4" t="s">
        <v>59</v>
      </c>
      <c r="B121" s="11" t="s">
        <v>161</v>
      </c>
      <c r="C121" s="10">
        <v>0.1</v>
      </c>
      <c r="D121" s="58">
        <f>C121*(D120+$D$136)</f>
        <v>485.76</v>
      </c>
    </row>
    <row r="122" spans="1:4" s="17" customFormat="1">
      <c r="A122" s="4" t="s">
        <v>62</v>
      </c>
      <c r="B122" s="5" t="s">
        <v>162</v>
      </c>
      <c r="C122" s="59">
        <f>SUM(C124:C126)</f>
        <v>8.6499999999999994E-2</v>
      </c>
      <c r="D122" s="60"/>
    </row>
    <row r="123" spans="1:4" s="17" customFormat="1">
      <c r="A123" s="4" t="s">
        <v>163</v>
      </c>
      <c r="B123" s="5" t="s">
        <v>164</v>
      </c>
      <c r="C123" s="61">
        <f>SUM(C124:C126)</f>
        <v>8.6499999999999994E-2</v>
      </c>
      <c r="D123" s="60"/>
    </row>
    <row r="124" spans="1:4" s="17" customFormat="1">
      <c r="A124" s="4" t="s">
        <v>165</v>
      </c>
      <c r="B124" s="5" t="s">
        <v>166</v>
      </c>
      <c r="C124" s="61">
        <v>6.4999999999999997E-3</v>
      </c>
      <c r="D124" s="60">
        <f>(D136+D120+D121)/(1-C122)*C124</f>
        <v>38.020000000000003</v>
      </c>
    </row>
    <row r="125" spans="1:4" s="17" customFormat="1">
      <c r="A125" s="4" t="s">
        <v>167</v>
      </c>
      <c r="B125" s="5" t="s">
        <v>168</v>
      </c>
      <c r="C125" s="61">
        <v>0.03</v>
      </c>
      <c r="D125" s="60">
        <f>(D136+D120+D121)/(1-C122)*C125</f>
        <v>175.48</v>
      </c>
    </row>
    <row r="126" spans="1:4" s="17" customFormat="1" ht="15.75" thickBot="1">
      <c r="A126" s="4" t="s">
        <v>169</v>
      </c>
      <c r="B126" s="43" t="s">
        <v>170</v>
      </c>
      <c r="C126" s="61">
        <v>0.05</v>
      </c>
      <c r="D126" s="60">
        <f>(D136+D120+D121)/(1-C122)*C126</f>
        <v>292.45999999999998</v>
      </c>
    </row>
    <row r="127" spans="1:4" s="17" customFormat="1" ht="15.75" thickBot="1">
      <c r="A127" s="161" t="s">
        <v>100</v>
      </c>
      <c r="B127" s="162"/>
      <c r="C127" s="162"/>
      <c r="D127" s="62">
        <f>SUM(D120:D126)</f>
        <v>1223.03</v>
      </c>
    </row>
    <row r="128" spans="1:4" s="17" customFormat="1" ht="15.75" customHeight="1">
      <c r="A128" s="38"/>
      <c r="D128" s="19"/>
    </row>
    <row r="129" spans="1:8" s="17" customFormat="1" ht="16.5" thickBot="1">
      <c r="A129" s="186" t="s">
        <v>171</v>
      </c>
      <c r="B129" s="186"/>
      <c r="C129" s="186"/>
      <c r="D129" s="186"/>
    </row>
    <row r="130" spans="1:8" s="17" customFormat="1" ht="15.75" customHeight="1" thickBot="1">
      <c r="A130" s="168" t="s">
        <v>172</v>
      </c>
      <c r="B130" s="169"/>
      <c r="C130" s="167"/>
      <c r="D130" s="39" t="s">
        <v>173</v>
      </c>
    </row>
    <row r="131" spans="1:8" s="17" customFormat="1">
      <c r="A131" s="8" t="s">
        <v>57</v>
      </c>
      <c r="B131" s="151" t="s">
        <v>174</v>
      </c>
      <c r="C131" s="152"/>
      <c r="D131" s="63">
        <f>D37</f>
        <v>2275.0500000000002</v>
      </c>
    </row>
    <row r="132" spans="1:8" s="17" customFormat="1">
      <c r="A132" s="4" t="s">
        <v>59</v>
      </c>
      <c r="B132" s="153" t="s">
        <v>175</v>
      </c>
      <c r="C132" s="154"/>
      <c r="D132" s="64">
        <f>C76</f>
        <v>2084.5700000000002</v>
      </c>
    </row>
    <row r="133" spans="1:8" s="17" customFormat="1">
      <c r="A133" s="4" t="s">
        <v>62</v>
      </c>
      <c r="B133" s="153" t="s">
        <v>176</v>
      </c>
      <c r="C133" s="154"/>
      <c r="D133" s="64">
        <f>D86</f>
        <v>144.47</v>
      </c>
    </row>
    <row r="134" spans="1:8" s="17" customFormat="1" ht="15" customHeight="1">
      <c r="A134" s="4" t="s">
        <v>65</v>
      </c>
      <c r="B134" s="65" t="s">
        <v>177</v>
      </c>
      <c r="C134" s="66"/>
      <c r="D134" s="64">
        <f>C108</f>
        <v>122.17</v>
      </c>
    </row>
    <row r="135" spans="1:8" s="17" customFormat="1">
      <c r="A135" s="4" t="s">
        <v>67</v>
      </c>
      <c r="B135" s="153" t="s">
        <v>178</v>
      </c>
      <c r="C135" s="154"/>
      <c r="D135" s="64">
        <f>D116</f>
        <v>0</v>
      </c>
    </row>
    <row r="136" spans="1:8" s="17" customFormat="1" ht="15" customHeight="1">
      <c r="A136" s="188" t="s">
        <v>179</v>
      </c>
      <c r="B136" s="189"/>
      <c r="C136" s="190"/>
      <c r="D136" s="64">
        <f>SUM(D131:D135)</f>
        <v>4626.26</v>
      </c>
    </row>
    <row r="137" spans="1:8" s="17" customFormat="1" ht="15.75" customHeight="1">
      <c r="A137" s="35" t="s">
        <v>90</v>
      </c>
      <c r="B137" s="191" t="s">
        <v>180</v>
      </c>
      <c r="C137" s="192"/>
      <c r="D137" s="67">
        <f>D127</f>
        <v>1223.03</v>
      </c>
    </row>
    <row r="138" spans="1:8" s="17" customFormat="1" ht="15" customHeight="1">
      <c r="A138" s="183" t="s">
        <v>181</v>
      </c>
      <c r="B138" s="183"/>
      <c r="C138" s="183"/>
      <c r="D138" s="68">
        <f>SUM(D136:D137)</f>
        <v>5849.29</v>
      </c>
    </row>
    <row r="140" spans="1:8">
      <c r="A140" s="193" t="s">
        <v>182</v>
      </c>
      <c r="B140" s="193"/>
      <c r="C140" s="193"/>
      <c r="D140" s="193"/>
      <c r="E140" s="193"/>
      <c r="F140" s="193"/>
      <c r="G140" s="193"/>
    </row>
    <row r="141" spans="1:8">
      <c r="A141" s="74"/>
      <c r="B141" s="194" t="s">
        <v>183</v>
      </c>
      <c r="C141" s="194"/>
      <c r="D141" s="194"/>
      <c r="E141" s="194"/>
      <c r="F141" s="194"/>
      <c r="G141" s="74" t="s">
        <v>84</v>
      </c>
    </row>
    <row r="142" spans="1:8">
      <c r="A142" s="73" t="s">
        <v>57</v>
      </c>
      <c r="B142" s="195" t="s">
        <v>184</v>
      </c>
      <c r="C142" s="195"/>
      <c r="D142" s="195"/>
      <c r="E142" s="195"/>
      <c r="F142" s="195"/>
      <c r="G142" s="75">
        <f>SUM(D136:D137)</f>
        <v>5849.29</v>
      </c>
      <c r="H142" s="86">
        <f>G142*2</f>
        <v>11698.58</v>
      </c>
    </row>
    <row r="143" spans="1:8">
      <c r="A143" s="73" t="s">
        <v>59</v>
      </c>
      <c r="B143" s="196" t="s">
        <v>185</v>
      </c>
      <c r="C143" s="197"/>
      <c r="D143" s="197"/>
      <c r="E143" s="197"/>
      <c r="F143" s="198"/>
      <c r="G143" s="75">
        <f>G142/22</f>
        <v>265.88</v>
      </c>
    </row>
    <row r="144" spans="1:8">
      <c r="A144" s="73" t="s">
        <v>62</v>
      </c>
      <c r="B144" s="195" t="s">
        <v>186</v>
      </c>
      <c r="C144" s="195"/>
      <c r="D144" s="195"/>
      <c r="E144" s="76">
        <v>4</v>
      </c>
      <c r="F144" s="77" t="s">
        <v>187</v>
      </c>
      <c r="G144" s="75">
        <f>G142*E144</f>
        <v>23397.16</v>
      </c>
    </row>
    <row r="145" spans="1:7">
      <c r="A145" s="73" t="s">
        <v>65</v>
      </c>
      <c r="B145" s="199" t="s">
        <v>188</v>
      </c>
      <c r="C145" s="199"/>
      <c r="D145" s="199"/>
      <c r="E145" s="76">
        <v>12</v>
      </c>
      <c r="F145" s="77" t="s">
        <v>189</v>
      </c>
      <c r="G145" s="75">
        <f>G144*12</f>
        <v>280765.92</v>
      </c>
    </row>
    <row r="146" spans="1:7">
      <c r="A146" s="187" t="s">
        <v>190</v>
      </c>
      <c r="B146" s="187"/>
      <c r="C146" s="187"/>
      <c r="D146" s="187"/>
      <c r="E146" s="187"/>
      <c r="F146" s="187"/>
      <c r="G146" s="187"/>
    </row>
  </sheetData>
  <mergeCells count="84">
    <mergeCell ref="A146:G146"/>
    <mergeCell ref="B133:C133"/>
    <mergeCell ref="B135:C135"/>
    <mergeCell ref="A136:C136"/>
    <mergeCell ref="B137:C137"/>
    <mergeCell ref="A138:C138"/>
    <mergeCell ref="A140:G140"/>
    <mergeCell ref="B141:F141"/>
    <mergeCell ref="B142:F142"/>
    <mergeCell ref="B143:F143"/>
    <mergeCell ref="B144:D144"/>
    <mergeCell ref="B145:D145"/>
    <mergeCell ref="B132:C132"/>
    <mergeCell ref="B111:C111"/>
    <mergeCell ref="B112:C112"/>
    <mergeCell ref="B113:C113"/>
    <mergeCell ref="B114:C114"/>
    <mergeCell ref="B115:C115"/>
    <mergeCell ref="A116:C116"/>
    <mergeCell ref="A118:D118"/>
    <mergeCell ref="A127:C127"/>
    <mergeCell ref="A129:D129"/>
    <mergeCell ref="A130:C130"/>
    <mergeCell ref="B131:C131"/>
    <mergeCell ref="A110:D110"/>
    <mergeCell ref="A76:B76"/>
    <mergeCell ref="A78:D78"/>
    <mergeCell ref="A86:B86"/>
    <mergeCell ref="A87:D87"/>
    <mergeCell ref="A89:D89"/>
    <mergeCell ref="A90:D90"/>
    <mergeCell ref="A97:B97"/>
    <mergeCell ref="A99:D99"/>
    <mergeCell ref="A102:B102"/>
    <mergeCell ref="A104:C104"/>
    <mergeCell ref="A108:B108"/>
    <mergeCell ref="A71:C71"/>
    <mergeCell ref="C60:D60"/>
    <mergeCell ref="C61:D61"/>
    <mergeCell ref="C62:D62"/>
    <mergeCell ref="C63:D63"/>
    <mergeCell ref="C64:D64"/>
    <mergeCell ref="C65:D65"/>
    <mergeCell ref="C66:D66"/>
    <mergeCell ref="C67:D67"/>
    <mergeCell ref="A69:B69"/>
    <mergeCell ref="C69:D69"/>
    <mergeCell ref="A70:D70"/>
    <mergeCell ref="A59:D59"/>
    <mergeCell ref="B32:C32"/>
    <mergeCell ref="B33:C33"/>
    <mergeCell ref="B34:C34"/>
    <mergeCell ref="B35:C35"/>
    <mergeCell ref="B36:C36"/>
    <mergeCell ref="A37:C37"/>
    <mergeCell ref="A39:D39"/>
    <mergeCell ref="A43:B43"/>
    <mergeCell ref="A45:C45"/>
    <mergeCell ref="A47:D47"/>
    <mergeCell ref="A57:B57"/>
    <mergeCell ref="B31:C31"/>
    <mergeCell ref="A18:B18"/>
    <mergeCell ref="A19:B19"/>
    <mergeCell ref="A21:D21"/>
    <mergeCell ref="B22:C22"/>
    <mergeCell ref="B23:C23"/>
    <mergeCell ref="B24:C24"/>
    <mergeCell ref="B25:C25"/>
    <mergeCell ref="B26:C26"/>
    <mergeCell ref="A28:D28"/>
    <mergeCell ref="B29:C29"/>
    <mergeCell ref="B30:C30"/>
    <mergeCell ref="A17:D17"/>
    <mergeCell ref="A1:D2"/>
    <mergeCell ref="A3:D4"/>
    <mergeCell ref="B6:D6"/>
    <mergeCell ref="B7:D7"/>
    <mergeCell ref="B8:D8"/>
    <mergeCell ref="A10:D10"/>
    <mergeCell ref="B11:C11"/>
    <mergeCell ref="B12:C12"/>
    <mergeCell ref="B13:C13"/>
    <mergeCell ref="B14:C14"/>
    <mergeCell ref="B15:C15"/>
  </mergeCells>
  <printOptions horizontalCentered="1"/>
  <pageMargins left="0.23622047244094491" right="0.23622047244094491" top="0.86614173228346458" bottom="0.43307086614173229" header="0.15748031496062992" footer="0.31496062992125984"/>
  <pageSetup paperSize="9" scale="68" orientation="portrait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C4874B-5B0A-491B-AED6-A412D1BB3BE6}">
  <sheetPr>
    <tabColor rgb="FF0070C0"/>
  </sheetPr>
  <dimension ref="A1:H146"/>
  <sheetViews>
    <sheetView showGridLines="0" view="pageBreakPreview" topLeftCell="A65" zoomScale="115" zoomScaleNormal="90" zoomScaleSheetLayoutView="115" workbookViewId="0">
      <selection activeCell="C64" sqref="C64:D64"/>
    </sheetView>
  </sheetViews>
  <sheetFormatPr defaultRowHeight="15"/>
  <cols>
    <col min="1" max="1" width="14.5703125" style="1" bestFit="1" customWidth="1"/>
    <col min="2" max="2" width="59" bestFit="1" customWidth="1"/>
    <col min="3" max="3" width="20" bestFit="1" customWidth="1"/>
    <col min="4" max="4" width="34.7109375" style="1" bestFit="1" customWidth="1"/>
    <col min="6" max="6" width="15.85546875" customWidth="1"/>
    <col min="7" max="7" width="16.140625" customWidth="1"/>
    <col min="8" max="8" width="14" bestFit="1" customWidth="1"/>
  </cols>
  <sheetData>
    <row r="1" spans="1:4" s="17" customFormat="1" ht="43.5" customHeight="1">
      <c r="A1" s="137" t="s">
        <v>50</v>
      </c>
      <c r="B1" s="138"/>
      <c r="C1" s="138"/>
      <c r="D1" s="138"/>
    </row>
    <row r="2" spans="1:4" s="17" customFormat="1" ht="66.75" customHeight="1" thickBot="1">
      <c r="A2" s="139"/>
      <c r="B2" s="139"/>
      <c r="C2" s="139"/>
      <c r="D2" s="139"/>
    </row>
    <row r="3" spans="1:4" s="17" customFormat="1" ht="15" customHeight="1">
      <c r="A3" s="140" t="s">
        <v>51</v>
      </c>
      <c r="B3" s="141"/>
      <c r="C3" s="141"/>
      <c r="D3" s="141"/>
    </row>
    <row r="4" spans="1:4" s="17" customFormat="1" ht="15.75" customHeight="1" thickBot="1">
      <c r="A4" s="142"/>
      <c r="B4" s="143"/>
      <c r="C4" s="143"/>
      <c r="D4" s="143"/>
    </row>
    <row r="5" spans="1:4" s="17" customFormat="1" ht="15.75" thickBot="1">
      <c r="A5" s="18"/>
      <c r="D5" s="19"/>
    </row>
    <row r="6" spans="1:4" s="17" customFormat="1">
      <c r="A6" s="20" t="s">
        <v>52</v>
      </c>
      <c r="B6" s="144" t="s">
        <v>53</v>
      </c>
      <c r="C6" s="144"/>
      <c r="D6" s="144"/>
    </row>
    <row r="7" spans="1:4" s="17" customFormat="1">
      <c r="A7" s="21" t="s">
        <v>54</v>
      </c>
      <c r="B7" s="145"/>
      <c r="C7" s="146"/>
      <c r="D7" s="146"/>
    </row>
    <row r="8" spans="1:4" s="17" customFormat="1" ht="15.75" thickBot="1">
      <c r="A8" s="22" t="s">
        <v>55</v>
      </c>
      <c r="B8" s="147"/>
      <c r="C8" s="147"/>
      <c r="D8" s="147"/>
    </row>
    <row r="9" spans="1:4" s="17" customFormat="1" ht="15.75" thickBot="1">
      <c r="A9" s="23"/>
      <c r="B9" s="23"/>
      <c r="C9" s="23"/>
      <c r="D9" s="19"/>
    </row>
    <row r="10" spans="1:4" s="17" customFormat="1" ht="15.75" thickBot="1">
      <c r="A10" s="148" t="s">
        <v>56</v>
      </c>
      <c r="B10" s="149"/>
      <c r="C10" s="149"/>
      <c r="D10" s="150"/>
    </row>
    <row r="11" spans="1:4" s="17" customFormat="1">
      <c r="A11" s="8" t="s">
        <v>57</v>
      </c>
      <c r="B11" s="151" t="s">
        <v>58</v>
      </c>
      <c r="C11" s="152"/>
      <c r="D11" s="9"/>
    </row>
    <row r="12" spans="1:4" s="17" customFormat="1">
      <c r="A12" s="4" t="s">
        <v>59</v>
      </c>
      <c r="B12" s="153" t="s">
        <v>60</v>
      </c>
      <c r="C12" s="154"/>
      <c r="D12" s="24" t="s">
        <v>191</v>
      </c>
    </row>
    <row r="13" spans="1:4" s="17" customFormat="1">
      <c r="A13" s="4" t="s">
        <v>62</v>
      </c>
      <c r="B13" s="153" t="s">
        <v>63</v>
      </c>
      <c r="C13" s="154"/>
      <c r="D13" s="70" t="s">
        <v>192</v>
      </c>
    </row>
    <row r="14" spans="1:4" s="17" customFormat="1" ht="15" customHeight="1">
      <c r="A14" s="4" t="s">
        <v>65</v>
      </c>
      <c r="B14" s="153" t="s">
        <v>66</v>
      </c>
      <c r="C14" s="154"/>
      <c r="D14" s="24" t="s">
        <v>193</v>
      </c>
    </row>
    <row r="15" spans="1:4" s="17" customFormat="1" ht="15.75" thickBot="1">
      <c r="A15" s="25" t="s">
        <v>67</v>
      </c>
      <c r="B15" s="155" t="s">
        <v>68</v>
      </c>
      <c r="C15" s="156"/>
      <c r="D15" s="26">
        <v>12</v>
      </c>
    </row>
    <row r="16" spans="1:4" s="17" customFormat="1" ht="15.75" thickBot="1">
      <c r="A16" s="23"/>
      <c r="B16" s="23"/>
      <c r="C16" s="23"/>
      <c r="D16" s="19"/>
    </row>
    <row r="17" spans="1:6" s="17" customFormat="1" ht="15.75" thickBot="1">
      <c r="A17" s="135" t="s">
        <v>69</v>
      </c>
      <c r="B17" s="136"/>
      <c r="C17" s="136"/>
      <c r="D17" s="136"/>
    </row>
    <row r="18" spans="1:6" s="17" customFormat="1">
      <c r="A18" s="157" t="s">
        <v>16</v>
      </c>
      <c r="B18" s="158"/>
      <c r="C18" s="27" t="s">
        <v>3</v>
      </c>
      <c r="D18" s="28" t="s">
        <v>70</v>
      </c>
    </row>
    <row r="19" spans="1:6" s="17" customFormat="1" ht="15.75" customHeight="1" thickBot="1">
      <c r="A19" s="159" t="s">
        <v>71</v>
      </c>
      <c r="B19" s="160"/>
      <c r="C19" s="29" t="s">
        <v>72</v>
      </c>
      <c r="D19" s="26">
        <v>4</v>
      </c>
    </row>
    <row r="20" spans="1:6" s="17" customFormat="1" ht="15.75" thickBot="1">
      <c r="A20" s="19"/>
      <c r="D20" s="19"/>
    </row>
    <row r="21" spans="1:6" s="17" customFormat="1" ht="15.75" customHeight="1" thickBot="1">
      <c r="A21" s="161" t="s">
        <v>73</v>
      </c>
      <c r="B21" s="162"/>
      <c r="C21" s="162"/>
      <c r="D21" s="163"/>
    </row>
    <row r="22" spans="1:6" s="17" customFormat="1" ht="30">
      <c r="A22" s="8">
        <v>1</v>
      </c>
      <c r="B22" s="151" t="s">
        <v>74</v>
      </c>
      <c r="C22" s="152"/>
      <c r="D22" s="30" t="s">
        <v>75</v>
      </c>
    </row>
    <row r="23" spans="1:6" s="17" customFormat="1">
      <c r="A23" s="4">
        <v>2</v>
      </c>
      <c r="B23" s="153" t="s">
        <v>76</v>
      </c>
      <c r="C23" s="154"/>
      <c r="D23" s="87">
        <f>'[1]Técnico em Secretariado'!$D$4</f>
        <v>1855.67</v>
      </c>
    </row>
    <row r="24" spans="1:6" s="17" customFormat="1">
      <c r="A24" s="4">
        <v>3</v>
      </c>
      <c r="B24" s="164" t="s">
        <v>77</v>
      </c>
      <c r="C24" s="165"/>
      <c r="D24" s="24" t="str">
        <f>A19</f>
        <v>Secretariado</v>
      </c>
    </row>
    <row r="25" spans="1:6" s="17" customFormat="1">
      <c r="A25" s="4">
        <v>4</v>
      </c>
      <c r="B25" s="153" t="s">
        <v>78</v>
      </c>
      <c r="C25" s="154"/>
      <c r="D25" s="31" t="s">
        <v>194</v>
      </c>
    </row>
    <row r="26" spans="1:6" s="17" customFormat="1" ht="15.75" thickBot="1">
      <c r="A26" s="25">
        <v>5</v>
      </c>
      <c r="B26" s="155" t="s">
        <v>80</v>
      </c>
      <c r="C26" s="156"/>
      <c r="D26" s="24">
        <v>4</v>
      </c>
    </row>
    <row r="27" spans="1:6" s="17" customFormat="1">
      <c r="A27" s="23"/>
      <c r="D27" s="19"/>
    </row>
    <row r="28" spans="1:6" s="17" customFormat="1" ht="16.5" thickBot="1">
      <c r="A28" s="166" t="s">
        <v>81</v>
      </c>
      <c r="B28" s="166"/>
      <c r="C28" s="166"/>
      <c r="D28" s="166"/>
    </row>
    <row r="29" spans="1:6" s="17" customFormat="1" ht="15.75" thickBot="1">
      <c r="A29" s="15" t="s">
        <v>82</v>
      </c>
      <c r="B29" s="163" t="s">
        <v>83</v>
      </c>
      <c r="C29" s="167"/>
      <c r="D29" s="32" t="s">
        <v>84</v>
      </c>
    </row>
    <row r="30" spans="1:6" s="17" customFormat="1">
      <c r="A30" s="8" t="s">
        <v>57</v>
      </c>
      <c r="B30" s="151" t="s">
        <v>85</v>
      </c>
      <c r="C30" s="152"/>
      <c r="D30" s="85">
        <f>D23</f>
        <v>1855.67</v>
      </c>
    </row>
    <row r="31" spans="1:6" s="17" customFormat="1">
      <c r="A31" s="4" t="s">
        <v>59</v>
      </c>
      <c r="B31" s="153" t="s">
        <v>86</v>
      </c>
      <c r="C31" s="154"/>
      <c r="D31" s="33"/>
    </row>
    <row r="32" spans="1:6" s="17" customFormat="1">
      <c r="A32" s="4" t="s">
        <v>62</v>
      </c>
      <c r="B32" s="153" t="s">
        <v>87</v>
      </c>
      <c r="C32" s="154"/>
      <c r="D32" s="33"/>
      <c r="F32" s="34"/>
    </row>
    <row r="33" spans="1:4" s="17" customFormat="1">
      <c r="A33" s="4" t="s">
        <v>65</v>
      </c>
      <c r="B33" s="153" t="s">
        <v>88</v>
      </c>
      <c r="C33" s="154"/>
      <c r="D33" s="33"/>
    </row>
    <row r="34" spans="1:4" s="17" customFormat="1">
      <c r="A34" s="4" t="s">
        <v>67</v>
      </c>
      <c r="B34" s="153" t="s">
        <v>89</v>
      </c>
      <c r="C34" s="154"/>
      <c r="D34" s="33"/>
    </row>
    <row r="35" spans="1:4" s="17" customFormat="1" ht="15.75" customHeight="1">
      <c r="A35" s="4" t="s">
        <v>90</v>
      </c>
      <c r="B35" s="164" t="s">
        <v>91</v>
      </c>
      <c r="C35" s="165"/>
      <c r="D35" s="33"/>
    </row>
    <row r="36" spans="1:4" s="17" customFormat="1" ht="15.75" thickBot="1">
      <c r="A36" s="35" t="s">
        <v>92</v>
      </c>
      <c r="B36" s="155" t="s">
        <v>93</v>
      </c>
      <c r="C36" s="156"/>
      <c r="D36" s="36"/>
    </row>
    <row r="37" spans="1:4" s="17" customFormat="1" ht="15.75" customHeight="1" thickBot="1">
      <c r="A37" s="168" t="s">
        <v>94</v>
      </c>
      <c r="B37" s="169"/>
      <c r="C37" s="167"/>
      <c r="D37" s="37">
        <f>SUM(D30:D36)</f>
        <v>1855.67</v>
      </c>
    </row>
    <row r="38" spans="1:4" s="17" customFormat="1">
      <c r="A38" s="38"/>
      <c r="D38" s="19"/>
    </row>
    <row r="39" spans="1:4" s="17" customFormat="1" ht="16.5" thickBot="1">
      <c r="A39" s="166" t="s">
        <v>95</v>
      </c>
      <c r="B39" s="166"/>
      <c r="C39" s="166"/>
      <c r="D39" s="166"/>
    </row>
    <row r="40" spans="1:4" s="17" customFormat="1" ht="15.75" thickBot="1">
      <c r="A40" s="15" t="s">
        <v>33</v>
      </c>
      <c r="B40" s="16" t="s">
        <v>96</v>
      </c>
      <c r="C40" s="16" t="s">
        <v>97</v>
      </c>
      <c r="D40" s="39" t="s">
        <v>84</v>
      </c>
    </row>
    <row r="41" spans="1:4" s="17" customFormat="1">
      <c r="A41" s="8" t="s">
        <v>57</v>
      </c>
      <c r="B41" s="40" t="s">
        <v>98</v>
      </c>
      <c r="C41" s="2">
        <f>1/12</f>
        <v>8.3299999999999999E-2</v>
      </c>
      <c r="D41" s="14">
        <f>C41*D37</f>
        <v>154.58000000000001</v>
      </c>
    </row>
    <row r="42" spans="1:4" s="17" customFormat="1" ht="15.75" thickBot="1">
      <c r="A42" s="8" t="s">
        <v>59</v>
      </c>
      <c r="B42" s="40" t="s">
        <v>99</v>
      </c>
      <c r="C42" s="2">
        <v>0.121</v>
      </c>
      <c r="D42" s="14">
        <f>D37*C42</f>
        <v>224.54</v>
      </c>
    </row>
    <row r="43" spans="1:4" s="17" customFormat="1" ht="15.75" thickBot="1">
      <c r="A43" s="161" t="s">
        <v>100</v>
      </c>
      <c r="B43" s="162"/>
      <c r="C43" s="41">
        <f>SUM(C41:C42)</f>
        <v>0.20430000000000001</v>
      </c>
      <c r="D43" s="13">
        <f>SUM(D41:D42)</f>
        <v>379.12</v>
      </c>
    </row>
    <row r="44" spans="1:4" s="17" customFormat="1">
      <c r="A44" s="38"/>
      <c r="D44" s="19"/>
    </row>
    <row r="45" spans="1:4" s="17" customFormat="1">
      <c r="A45" s="170" t="s">
        <v>101</v>
      </c>
      <c r="B45" s="170"/>
      <c r="C45" s="170"/>
      <c r="D45" s="42">
        <f>D37+D43</f>
        <v>2234.79</v>
      </c>
    </row>
    <row r="46" spans="1:4" s="17" customFormat="1">
      <c r="A46" s="38"/>
      <c r="D46" s="19"/>
    </row>
    <row r="47" spans="1:4" s="17" customFormat="1" ht="16.5" thickBot="1">
      <c r="A47" s="166" t="s">
        <v>102</v>
      </c>
      <c r="B47" s="166"/>
      <c r="C47" s="166"/>
      <c r="D47" s="166"/>
    </row>
    <row r="48" spans="1:4" s="17" customFormat="1" ht="15.75" thickBot="1">
      <c r="A48" s="15" t="s">
        <v>34</v>
      </c>
      <c r="B48" s="16" t="s">
        <v>103</v>
      </c>
      <c r="C48" s="16" t="s">
        <v>97</v>
      </c>
      <c r="D48" s="90" t="s">
        <v>84</v>
      </c>
    </row>
    <row r="49" spans="1:4" s="17" customFormat="1">
      <c r="A49" s="8" t="s">
        <v>57</v>
      </c>
      <c r="B49" s="40" t="s">
        <v>104</v>
      </c>
      <c r="C49" s="2">
        <v>0.2</v>
      </c>
      <c r="D49" s="89" t="s">
        <v>105</v>
      </c>
    </row>
    <row r="50" spans="1:4" s="17" customFormat="1">
      <c r="A50" s="8" t="s">
        <v>59</v>
      </c>
      <c r="B50" s="43" t="s">
        <v>106</v>
      </c>
      <c r="C50" s="2">
        <v>2.5000000000000001E-2</v>
      </c>
      <c r="D50" s="89">
        <f>C49*(D37+D43)</f>
        <v>446.96</v>
      </c>
    </row>
    <row r="51" spans="1:4" s="17" customFormat="1">
      <c r="A51" s="8" t="s">
        <v>62</v>
      </c>
      <c r="B51" s="5" t="s">
        <v>107</v>
      </c>
      <c r="C51" s="2">
        <v>0.03</v>
      </c>
      <c r="D51" s="89">
        <f>C50*(D$37+D43)</f>
        <v>55.87</v>
      </c>
    </row>
    <row r="52" spans="1:4" s="17" customFormat="1">
      <c r="A52" s="4" t="s">
        <v>65</v>
      </c>
      <c r="B52" s="5" t="s">
        <v>108</v>
      </c>
      <c r="C52" s="2">
        <v>1.4999999999999999E-2</v>
      </c>
      <c r="D52" s="89">
        <f>C51*(D$37+D43)</f>
        <v>67.040000000000006</v>
      </c>
    </row>
    <row r="53" spans="1:4" s="17" customFormat="1">
      <c r="A53" s="4" t="s">
        <v>67</v>
      </c>
      <c r="B53" s="5" t="s">
        <v>109</v>
      </c>
      <c r="C53" s="2">
        <v>0.01</v>
      </c>
      <c r="D53" s="89">
        <f>C52*(D$37+D43)</f>
        <v>33.520000000000003</v>
      </c>
    </row>
    <row r="54" spans="1:4" s="17" customFormat="1">
      <c r="A54" s="4" t="s">
        <v>90</v>
      </c>
      <c r="B54" s="44" t="s">
        <v>110</v>
      </c>
      <c r="C54" s="2">
        <v>6.0000000000000001E-3</v>
      </c>
      <c r="D54" s="89">
        <f>C53*(D43+D$37)</f>
        <v>22.35</v>
      </c>
    </row>
    <row r="55" spans="1:4" s="17" customFormat="1">
      <c r="A55" s="4" t="s">
        <v>92</v>
      </c>
      <c r="B55" s="5" t="s">
        <v>111</v>
      </c>
      <c r="C55" s="2">
        <v>2E-3</v>
      </c>
      <c r="D55" s="89">
        <f>C54*(D$37+D43)</f>
        <v>13.41</v>
      </c>
    </row>
    <row r="56" spans="1:4" s="17" customFormat="1" ht="15.75" thickBot="1">
      <c r="A56" s="4" t="s">
        <v>112</v>
      </c>
      <c r="B56" s="5" t="s">
        <v>113</v>
      </c>
      <c r="C56" s="2">
        <v>0.08</v>
      </c>
      <c r="D56" s="89">
        <f>C55*(D$37+D43)</f>
        <v>4.47</v>
      </c>
    </row>
    <row r="57" spans="1:4" s="17" customFormat="1" ht="15.75" thickBot="1">
      <c r="A57" s="161" t="s">
        <v>100</v>
      </c>
      <c r="B57" s="162"/>
      <c r="C57" s="41">
        <f>SUM(C49:C56)</f>
        <v>0.36799999999999999</v>
      </c>
      <c r="D57" s="89">
        <f>C56*(D$37+D43)</f>
        <v>178.78</v>
      </c>
    </row>
    <row r="58" spans="1:4" s="17" customFormat="1">
      <c r="A58" s="38"/>
      <c r="D58" s="91">
        <f>SUM(D50:D57)</f>
        <v>822.4</v>
      </c>
    </row>
    <row r="59" spans="1:4" s="17" customFormat="1" ht="16.5" thickBot="1">
      <c r="A59" s="166" t="s">
        <v>114</v>
      </c>
      <c r="B59" s="166"/>
      <c r="C59" s="166"/>
      <c r="D59" s="166"/>
    </row>
    <row r="60" spans="1:4" s="17" customFormat="1" ht="15.75" thickBot="1">
      <c r="A60" s="15" t="s">
        <v>35</v>
      </c>
      <c r="B60" s="16" t="s">
        <v>115</v>
      </c>
      <c r="C60" s="163" t="s">
        <v>84</v>
      </c>
      <c r="D60" s="169"/>
    </row>
    <row r="61" spans="1:4" s="17" customFormat="1">
      <c r="A61" s="8" t="s">
        <v>57</v>
      </c>
      <c r="B61" s="40" t="s">
        <v>116</v>
      </c>
      <c r="C61" s="172">
        <v>199.5</v>
      </c>
      <c r="D61" s="173"/>
    </row>
    <row r="62" spans="1:4" s="17" customFormat="1">
      <c r="A62" s="4" t="s">
        <v>117</v>
      </c>
      <c r="B62" s="5" t="s">
        <v>118</v>
      </c>
      <c r="C62" s="174">
        <f>IF((6%*D30)&gt;C61,-C61,-(6%*D30))</f>
        <v>-111.34</v>
      </c>
      <c r="D62" s="175"/>
    </row>
    <row r="63" spans="1:4" s="17" customFormat="1">
      <c r="A63" s="4" t="s">
        <v>59</v>
      </c>
      <c r="B63" s="5" t="s">
        <v>119</v>
      </c>
      <c r="C63" s="174">
        <f>'[1]Técnico em Secretariado'!$G$4</f>
        <v>360</v>
      </c>
      <c r="D63" s="175"/>
    </row>
    <row r="64" spans="1:4" s="17" customFormat="1">
      <c r="A64" s="4" t="s">
        <v>120</v>
      </c>
      <c r="B64" s="5" t="s">
        <v>121</v>
      </c>
      <c r="C64" s="176">
        <v>0</v>
      </c>
      <c r="D64" s="177"/>
    </row>
    <row r="65" spans="1:4" s="17" customFormat="1">
      <c r="A65" s="4" t="s">
        <v>62</v>
      </c>
      <c r="B65" s="6" t="s">
        <v>122</v>
      </c>
      <c r="C65" s="176"/>
      <c r="D65" s="177"/>
    </row>
    <row r="66" spans="1:4" s="17" customFormat="1">
      <c r="A66" s="4" t="s">
        <v>65</v>
      </c>
      <c r="B66" s="6" t="s">
        <v>123</v>
      </c>
      <c r="C66" s="176"/>
      <c r="D66" s="177"/>
    </row>
    <row r="67" spans="1:4" s="17" customFormat="1">
      <c r="A67" s="4" t="s">
        <v>67</v>
      </c>
      <c r="B67" s="6" t="s">
        <v>124</v>
      </c>
      <c r="C67" s="176"/>
      <c r="D67" s="177"/>
    </row>
    <row r="68" spans="1:4" s="17" customFormat="1" ht="15.75" thickBot="1">
      <c r="A68" s="81"/>
      <c r="B68" s="82"/>
      <c r="C68" s="83"/>
      <c r="D68" s="83"/>
    </row>
    <row r="69" spans="1:4" s="17" customFormat="1" ht="15" customHeight="1" thickBot="1">
      <c r="A69" s="168" t="s">
        <v>125</v>
      </c>
      <c r="B69" s="169"/>
      <c r="C69" s="178">
        <f>SUM(C61:D67)</f>
        <v>448.16</v>
      </c>
      <c r="D69" s="178"/>
    </row>
    <row r="70" spans="1:4" s="17" customFormat="1">
      <c r="A70" s="179"/>
      <c r="B70" s="179"/>
      <c r="C70" s="179"/>
      <c r="D70" s="179"/>
    </row>
    <row r="71" spans="1:4" s="17" customFormat="1" ht="16.5" thickBot="1">
      <c r="A71" s="171" t="s">
        <v>126</v>
      </c>
      <c r="B71" s="171"/>
      <c r="C71" s="171"/>
      <c r="D71" s="46"/>
    </row>
    <row r="72" spans="1:4" s="17" customFormat="1" ht="15.75" thickBot="1">
      <c r="A72" s="15">
        <v>2</v>
      </c>
      <c r="B72" s="16" t="s">
        <v>127</v>
      </c>
      <c r="C72" s="16" t="s">
        <v>84</v>
      </c>
      <c r="D72" s="47"/>
    </row>
    <row r="73" spans="1:4" s="17" customFormat="1">
      <c r="A73" s="7" t="s">
        <v>33</v>
      </c>
      <c r="B73" s="5" t="s">
        <v>96</v>
      </c>
      <c r="C73" s="48">
        <f>D43</f>
        <v>379.12</v>
      </c>
      <c r="D73" s="47"/>
    </row>
    <row r="74" spans="1:4" s="17" customFormat="1">
      <c r="A74" s="7" t="s">
        <v>34</v>
      </c>
      <c r="B74" s="5" t="s">
        <v>128</v>
      </c>
      <c r="C74" s="48">
        <f>D58</f>
        <v>822.4</v>
      </c>
      <c r="D74" s="47"/>
    </row>
    <row r="75" spans="1:4" s="17" customFormat="1" ht="15.75" thickBot="1">
      <c r="A75" s="7" t="s">
        <v>35</v>
      </c>
      <c r="B75" s="5" t="s">
        <v>115</v>
      </c>
      <c r="C75" s="48">
        <f>C69</f>
        <v>448.16</v>
      </c>
      <c r="D75" s="47"/>
    </row>
    <row r="76" spans="1:4" s="17" customFormat="1" ht="15" customHeight="1" thickBot="1">
      <c r="A76" s="168" t="s">
        <v>129</v>
      </c>
      <c r="B76" s="169"/>
      <c r="C76" s="49">
        <f>SUM(C73:C75)</f>
        <v>1649.68</v>
      </c>
      <c r="D76" s="47"/>
    </row>
    <row r="77" spans="1:4" s="17" customFormat="1" ht="15" customHeight="1">
      <c r="A77" s="47"/>
      <c r="B77" s="47"/>
      <c r="C77" s="47"/>
      <c r="D77" s="47"/>
    </row>
    <row r="78" spans="1:4" s="17" customFormat="1" ht="15" customHeight="1" thickBot="1">
      <c r="A78" s="166" t="s">
        <v>130</v>
      </c>
      <c r="B78" s="166"/>
      <c r="C78" s="166"/>
      <c r="D78" s="166"/>
    </row>
    <row r="79" spans="1:4" s="17" customFormat="1" ht="15" customHeight="1" thickBot="1">
      <c r="A79" s="15">
        <v>3</v>
      </c>
      <c r="B79" s="16" t="s">
        <v>131</v>
      </c>
      <c r="C79" s="16" t="s">
        <v>97</v>
      </c>
      <c r="D79" s="39" t="s">
        <v>84</v>
      </c>
    </row>
    <row r="80" spans="1:4" s="17" customFormat="1">
      <c r="A80" s="8" t="s">
        <v>57</v>
      </c>
      <c r="B80" s="40" t="s">
        <v>132</v>
      </c>
      <c r="C80" s="3">
        <f>1.81%</f>
        <v>1.8100000000000002E-2</v>
      </c>
      <c r="D80" s="14">
        <f t="shared" ref="D80:D85" si="0">C80*($D$37)</f>
        <v>33.590000000000003</v>
      </c>
    </row>
    <row r="81" spans="1:6" s="17" customFormat="1" ht="15" customHeight="1">
      <c r="A81" s="4" t="s">
        <v>59</v>
      </c>
      <c r="B81" s="5" t="s">
        <v>133</v>
      </c>
      <c r="C81" s="3">
        <f>C80*C56</f>
        <v>1.4E-3</v>
      </c>
      <c r="D81" s="14">
        <f t="shared" si="0"/>
        <v>2.6</v>
      </c>
    </row>
    <row r="82" spans="1:6" s="17" customFormat="1" ht="15" customHeight="1">
      <c r="A82" s="4" t="s">
        <v>62</v>
      </c>
      <c r="B82" s="5" t="s">
        <v>134</v>
      </c>
      <c r="C82" s="3">
        <v>3.2500000000000001E-2</v>
      </c>
      <c r="D82" s="14">
        <f t="shared" si="0"/>
        <v>60.31</v>
      </c>
    </row>
    <row r="83" spans="1:6" s="17" customFormat="1" ht="15" customHeight="1">
      <c r="A83" s="4" t="s">
        <v>65</v>
      </c>
      <c r="B83" s="5" t="s">
        <v>135</v>
      </c>
      <c r="C83" s="3">
        <v>2.8999999999999998E-3</v>
      </c>
      <c r="D83" s="14">
        <f t="shared" si="0"/>
        <v>5.38</v>
      </c>
    </row>
    <row r="84" spans="1:6" s="17" customFormat="1" ht="15" customHeight="1">
      <c r="A84" s="4" t="s">
        <v>67</v>
      </c>
      <c r="B84" s="5" t="s">
        <v>136</v>
      </c>
      <c r="C84" s="3">
        <f>C57*C83</f>
        <v>1.1000000000000001E-3</v>
      </c>
      <c r="D84" s="14">
        <f t="shared" si="0"/>
        <v>2.04</v>
      </c>
    </row>
    <row r="85" spans="1:6" s="17" customFormat="1" ht="15" customHeight="1" thickBot="1">
      <c r="A85" s="35" t="s">
        <v>90</v>
      </c>
      <c r="B85" s="50" t="s">
        <v>137</v>
      </c>
      <c r="C85" s="3">
        <v>7.4999999999999997E-3</v>
      </c>
      <c r="D85" s="14">
        <f t="shared" si="0"/>
        <v>13.92</v>
      </c>
      <c r="F85" s="51"/>
    </row>
    <row r="86" spans="1:6" s="17" customFormat="1" ht="15" customHeight="1">
      <c r="A86" s="180" t="s">
        <v>100</v>
      </c>
      <c r="B86" s="181"/>
      <c r="C86" s="79">
        <f>SUM(C80:C85)</f>
        <v>6.3500000000000001E-2</v>
      </c>
      <c r="D86" s="80">
        <f>SUM(D80:D85)</f>
        <v>117.84</v>
      </c>
    </row>
    <row r="87" spans="1:6" s="17" customFormat="1" ht="47.25" customHeight="1">
      <c r="A87" s="182" t="s">
        <v>138</v>
      </c>
      <c r="B87" s="182"/>
      <c r="C87" s="182"/>
      <c r="D87" s="182"/>
    </row>
    <row r="88" spans="1:6" s="17" customFormat="1" ht="18.75" customHeight="1">
      <c r="A88" s="78"/>
      <c r="B88" s="78"/>
      <c r="C88" s="78"/>
      <c r="D88" s="78"/>
    </row>
    <row r="89" spans="1:6" s="17" customFormat="1" ht="15" customHeight="1">
      <c r="A89" s="166" t="s">
        <v>139</v>
      </c>
      <c r="B89" s="166"/>
      <c r="C89" s="166"/>
      <c r="D89" s="166"/>
    </row>
    <row r="90" spans="1:6" s="17" customFormat="1" ht="15" customHeight="1">
      <c r="A90" s="166" t="s">
        <v>140</v>
      </c>
      <c r="B90" s="166"/>
      <c r="C90" s="166"/>
      <c r="D90" s="166"/>
    </row>
    <row r="91" spans="1:6" s="17" customFormat="1" ht="15" customHeight="1">
      <c r="A91" s="69" t="s">
        <v>41</v>
      </c>
      <c r="B91" s="69" t="s">
        <v>141</v>
      </c>
      <c r="C91" s="69" t="s">
        <v>97</v>
      </c>
      <c r="D91" s="69" t="s">
        <v>84</v>
      </c>
    </row>
    <row r="92" spans="1:6" s="17" customFormat="1">
      <c r="A92" s="7" t="s">
        <v>57</v>
      </c>
      <c r="B92" s="5" t="s">
        <v>142</v>
      </c>
      <c r="C92" s="12">
        <v>9.4999999999999998E-3</v>
      </c>
      <c r="D92" s="71">
        <f t="shared" ref="D92:D97" si="1">C92*($D$37)</f>
        <v>17.63</v>
      </c>
    </row>
    <row r="93" spans="1:6" s="17" customFormat="1">
      <c r="A93" s="7" t="s">
        <v>59</v>
      </c>
      <c r="B93" s="5" t="s">
        <v>143</v>
      </c>
      <c r="C93" s="12">
        <v>3.8800000000000001E-2</v>
      </c>
      <c r="D93" s="71">
        <f t="shared" si="1"/>
        <v>72</v>
      </c>
    </row>
    <row r="94" spans="1:6" s="17" customFormat="1">
      <c r="A94" s="7" t="s">
        <v>62</v>
      </c>
      <c r="B94" s="5" t="s">
        <v>144</v>
      </c>
      <c r="C94" s="12">
        <v>1E-3</v>
      </c>
      <c r="D94" s="71">
        <f t="shared" si="1"/>
        <v>1.86</v>
      </c>
    </row>
    <row r="95" spans="1:6" s="17" customFormat="1">
      <c r="A95" s="7" t="s">
        <v>65</v>
      </c>
      <c r="B95" s="5" t="s">
        <v>145</v>
      </c>
      <c r="C95" s="12">
        <v>2.0000000000000001E-4</v>
      </c>
      <c r="D95" s="71">
        <f t="shared" si="1"/>
        <v>0.37</v>
      </c>
    </row>
    <row r="96" spans="1:6" s="17" customFormat="1">
      <c r="A96" s="7" t="s">
        <v>67</v>
      </c>
      <c r="B96" s="5" t="s">
        <v>146</v>
      </c>
      <c r="C96" s="12">
        <v>4.1999999999999997E-3</v>
      </c>
      <c r="D96" s="71">
        <f t="shared" si="1"/>
        <v>7.79</v>
      </c>
    </row>
    <row r="97" spans="1:4" s="17" customFormat="1">
      <c r="A97" s="183" t="s">
        <v>100</v>
      </c>
      <c r="B97" s="183"/>
      <c r="C97" s="72">
        <f>SUM(C92:C96)</f>
        <v>5.3699999999999998E-2</v>
      </c>
      <c r="D97" s="71">
        <f t="shared" si="1"/>
        <v>99.65</v>
      </c>
    </row>
    <row r="98" spans="1:4" s="17" customFormat="1"/>
    <row r="99" spans="1:4" s="17" customFormat="1" ht="16.5" thickBot="1">
      <c r="A99" s="184" t="s">
        <v>147</v>
      </c>
      <c r="B99" s="184"/>
      <c r="C99" s="184"/>
      <c r="D99" s="184"/>
    </row>
    <row r="100" spans="1:4" s="17" customFormat="1" ht="15.75" thickBot="1">
      <c r="A100" s="15" t="s">
        <v>42</v>
      </c>
      <c r="B100" s="16" t="s">
        <v>148</v>
      </c>
      <c r="C100" s="53" t="s">
        <v>84</v>
      </c>
    </row>
    <row r="101" spans="1:4" s="17" customFormat="1" ht="15.75" thickBot="1">
      <c r="A101" s="8" t="s">
        <v>57</v>
      </c>
      <c r="B101" s="40" t="s">
        <v>149</v>
      </c>
      <c r="C101" s="54"/>
    </row>
    <row r="102" spans="1:4" s="17" customFormat="1" ht="15.75" thickBot="1">
      <c r="A102" s="161" t="s">
        <v>100</v>
      </c>
      <c r="B102" s="162"/>
      <c r="C102" s="55"/>
    </row>
    <row r="103" spans="1:4" s="17" customFormat="1"/>
    <row r="104" spans="1:4" s="17" customFormat="1" ht="15.75" thickBot="1">
      <c r="A104" s="185" t="s">
        <v>150</v>
      </c>
      <c r="B104" s="185"/>
      <c r="C104" s="185"/>
    </row>
    <row r="105" spans="1:4" s="17" customFormat="1" ht="15.75" thickBot="1">
      <c r="A105" s="15">
        <v>4</v>
      </c>
      <c r="B105" s="16" t="s">
        <v>151</v>
      </c>
      <c r="C105" s="53" t="s">
        <v>84</v>
      </c>
    </row>
    <row r="106" spans="1:4" s="17" customFormat="1">
      <c r="A106" s="4" t="s">
        <v>41</v>
      </c>
      <c r="B106" s="40" t="s">
        <v>141</v>
      </c>
      <c r="C106" s="54">
        <f>D97</f>
        <v>99.65</v>
      </c>
    </row>
    <row r="107" spans="1:4" s="17" customFormat="1" ht="15.75" thickBot="1">
      <c r="A107" s="4" t="s">
        <v>42</v>
      </c>
      <c r="B107" s="56" t="s">
        <v>148</v>
      </c>
      <c r="C107" s="54">
        <f>C101</f>
        <v>0</v>
      </c>
    </row>
    <row r="108" spans="1:4" s="17" customFormat="1" ht="15.75" thickBot="1">
      <c r="A108" s="161" t="s">
        <v>100</v>
      </c>
      <c r="B108" s="162"/>
      <c r="C108" s="57">
        <f>SUM(C106:C107)</f>
        <v>99.65</v>
      </c>
    </row>
    <row r="109" spans="1:4" s="17" customFormat="1">
      <c r="A109" s="38"/>
      <c r="D109" s="19"/>
    </row>
    <row r="110" spans="1:4" s="17" customFormat="1" ht="16.5" thickBot="1">
      <c r="A110" s="166" t="s">
        <v>152</v>
      </c>
      <c r="B110" s="166"/>
      <c r="C110" s="166"/>
      <c r="D110" s="166"/>
    </row>
    <row r="111" spans="1:4" s="17" customFormat="1" ht="15.75" thickBot="1">
      <c r="A111" s="15">
        <v>5</v>
      </c>
      <c r="B111" s="163" t="s">
        <v>153</v>
      </c>
      <c r="C111" s="167"/>
      <c r="D111" s="32" t="s">
        <v>84</v>
      </c>
    </row>
    <row r="112" spans="1:4" s="17" customFormat="1">
      <c r="A112" s="8" t="s">
        <v>57</v>
      </c>
      <c r="B112" s="151" t="s">
        <v>154</v>
      </c>
      <c r="C112" s="152"/>
      <c r="D112" s="84">
        <v>0</v>
      </c>
    </row>
    <row r="113" spans="1:4" s="17" customFormat="1">
      <c r="A113" s="4" t="s">
        <v>59</v>
      </c>
      <c r="B113" s="153" t="s">
        <v>155</v>
      </c>
      <c r="C113" s="154"/>
      <c r="D113" s="84">
        <v>0</v>
      </c>
    </row>
    <row r="114" spans="1:4" s="17" customFormat="1">
      <c r="A114" s="4" t="s">
        <v>62</v>
      </c>
      <c r="B114" s="153" t="s">
        <v>156</v>
      </c>
      <c r="C114" s="154"/>
      <c r="D114" s="84">
        <v>0</v>
      </c>
    </row>
    <row r="115" spans="1:4" s="17" customFormat="1" ht="15.75" thickBot="1">
      <c r="A115" s="35" t="s">
        <v>65</v>
      </c>
      <c r="B115" s="155" t="s">
        <v>93</v>
      </c>
      <c r="C115" s="156"/>
      <c r="D115" s="36"/>
    </row>
    <row r="116" spans="1:4" s="17" customFormat="1" ht="15.75" customHeight="1" thickBot="1">
      <c r="A116" s="168" t="s">
        <v>157</v>
      </c>
      <c r="B116" s="169"/>
      <c r="C116" s="167"/>
      <c r="D116" s="37">
        <f>SUM(D112:D115)</f>
        <v>0</v>
      </c>
    </row>
    <row r="117" spans="1:4" s="17" customFormat="1"/>
    <row r="118" spans="1:4" s="17" customFormat="1" ht="16.5" thickBot="1">
      <c r="A118" s="166" t="s">
        <v>158</v>
      </c>
      <c r="B118" s="166"/>
      <c r="C118" s="166"/>
      <c r="D118" s="166"/>
    </row>
    <row r="119" spans="1:4" s="17" customFormat="1" ht="15.75" thickBot="1">
      <c r="A119" s="15">
        <v>5</v>
      </c>
      <c r="B119" s="16" t="s">
        <v>159</v>
      </c>
      <c r="C119" s="52" t="s">
        <v>97</v>
      </c>
      <c r="D119" s="39" t="s">
        <v>84</v>
      </c>
    </row>
    <row r="120" spans="1:4" s="17" customFormat="1">
      <c r="A120" s="8" t="s">
        <v>57</v>
      </c>
      <c r="B120" s="9" t="s">
        <v>160</v>
      </c>
      <c r="C120" s="10">
        <v>0.05</v>
      </c>
      <c r="D120" s="58">
        <f>C120*$D$136</f>
        <v>186.14</v>
      </c>
    </row>
    <row r="121" spans="1:4" s="17" customFormat="1">
      <c r="A121" s="4" t="s">
        <v>59</v>
      </c>
      <c r="B121" s="11" t="s">
        <v>161</v>
      </c>
      <c r="C121" s="10">
        <v>0.1</v>
      </c>
      <c r="D121" s="58">
        <f>C121*(D120+$D$136)</f>
        <v>390.9</v>
      </c>
    </row>
    <row r="122" spans="1:4" s="17" customFormat="1">
      <c r="A122" s="4" t="s">
        <v>62</v>
      </c>
      <c r="B122" s="5" t="s">
        <v>162</v>
      </c>
      <c r="C122" s="59">
        <f>SUM(C124:C126)</f>
        <v>8.6499999999999994E-2</v>
      </c>
      <c r="D122" s="60"/>
    </row>
    <row r="123" spans="1:4" s="17" customFormat="1">
      <c r="A123" s="4" t="s">
        <v>163</v>
      </c>
      <c r="B123" s="5" t="s">
        <v>164</v>
      </c>
      <c r="C123" s="61">
        <f>SUM(C124:C126)</f>
        <v>8.6499999999999994E-2</v>
      </c>
      <c r="D123" s="60"/>
    </row>
    <row r="124" spans="1:4" s="17" customFormat="1">
      <c r="A124" s="4" t="s">
        <v>165</v>
      </c>
      <c r="B124" s="5" t="s">
        <v>166</v>
      </c>
      <c r="C124" s="61">
        <v>6.4999999999999997E-3</v>
      </c>
      <c r="D124" s="60">
        <f>(D136+D120+D121)/(1-C122)*C124</f>
        <v>30.6</v>
      </c>
    </row>
    <row r="125" spans="1:4" s="17" customFormat="1">
      <c r="A125" s="4" t="s">
        <v>167</v>
      </c>
      <c r="B125" s="5" t="s">
        <v>168</v>
      </c>
      <c r="C125" s="61">
        <v>0.03</v>
      </c>
      <c r="D125" s="60">
        <f>(D136+D120+D121)/(1-C122)*C125</f>
        <v>141.21</v>
      </c>
    </row>
    <row r="126" spans="1:4" s="17" customFormat="1" ht="15.75" thickBot="1">
      <c r="A126" s="4" t="s">
        <v>169</v>
      </c>
      <c r="B126" s="43" t="s">
        <v>170</v>
      </c>
      <c r="C126" s="61">
        <v>0.05</v>
      </c>
      <c r="D126" s="60">
        <f>(D136+D120+D121)/(1-C122)*C126</f>
        <v>235.35</v>
      </c>
    </row>
    <row r="127" spans="1:4" s="17" customFormat="1" ht="15.75" thickBot="1">
      <c r="A127" s="161" t="s">
        <v>100</v>
      </c>
      <c r="B127" s="162"/>
      <c r="C127" s="162"/>
      <c r="D127" s="62">
        <f>SUM(D120:D126)</f>
        <v>984.2</v>
      </c>
    </row>
    <row r="128" spans="1:4" s="17" customFormat="1" ht="15.75" customHeight="1">
      <c r="A128" s="38"/>
      <c r="D128" s="19"/>
    </row>
    <row r="129" spans="1:8" s="17" customFormat="1" ht="16.5" thickBot="1">
      <c r="A129" s="186" t="s">
        <v>171</v>
      </c>
      <c r="B129" s="186"/>
      <c r="C129" s="186"/>
      <c r="D129" s="186"/>
    </row>
    <row r="130" spans="1:8" s="17" customFormat="1" ht="15.75" customHeight="1" thickBot="1">
      <c r="A130" s="168" t="s">
        <v>172</v>
      </c>
      <c r="B130" s="169"/>
      <c r="C130" s="167"/>
      <c r="D130" s="39" t="s">
        <v>173</v>
      </c>
    </row>
    <row r="131" spans="1:8" s="17" customFormat="1">
      <c r="A131" s="8" t="s">
        <v>57</v>
      </c>
      <c r="B131" s="151" t="s">
        <v>174</v>
      </c>
      <c r="C131" s="152"/>
      <c r="D131" s="63">
        <f>D37</f>
        <v>1855.67</v>
      </c>
    </row>
    <row r="132" spans="1:8" s="17" customFormat="1">
      <c r="A132" s="4" t="s">
        <v>59</v>
      </c>
      <c r="B132" s="153" t="s">
        <v>175</v>
      </c>
      <c r="C132" s="154"/>
      <c r="D132" s="64">
        <f>C76</f>
        <v>1649.68</v>
      </c>
    </row>
    <row r="133" spans="1:8" s="17" customFormat="1">
      <c r="A133" s="4" t="s">
        <v>62</v>
      </c>
      <c r="B133" s="153" t="s">
        <v>176</v>
      </c>
      <c r="C133" s="154"/>
      <c r="D133" s="64">
        <f>D86</f>
        <v>117.84</v>
      </c>
    </row>
    <row r="134" spans="1:8" s="17" customFormat="1" ht="15" customHeight="1">
      <c r="A134" s="4" t="s">
        <v>65</v>
      </c>
      <c r="B134" s="65" t="s">
        <v>177</v>
      </c>
      <c r="C134" s="66"/>
      <c r="D134" s="64">
        <f>C108</f>
        <v>99.65</v>
      </c>
    </row>
    <row r="135" spans="1:8" s="17" customFormat="1">
      <c r="A135" s="4" t="s">
        <v>67</v>
      </c>
      <c r="B135" s="153" t="s">
        <v>178</v>
      </c>
      <c r="C135" s="154"/>
      <c r="D135" s="64">
        <f>D116</f>
        <v>0</v>
      </c>
    </row>
    <row r="136" spans="1:8" s="17" customFormat="1" ht="15" customHeight="1">
      <c r="A136" s="188" t="s">
        <v>179</v>
      </c>
      <c r="B136" s="189"/>
      <c r="C136" s="190"/>
      <c r="D136" s="64">
        <f>SUM(D131:D135)</f>
        <v>3722.84</v>
      </c>
    </row>
    <row r="137" spans="1:8" s="17" customFormat="1" ht="15.75" customHeight="1">
      <c r="A137" s="35" t="s">
        <v>90</v>
      </c>
      <c r="B137" s="191" t="s">
        <v>180</v>
      </c>
      <c r="C137" s="192"/>
      <c r="D137" s="67">
        <f>D127</f>
        <v>984.2</v>
      </c>
    </row>
    <row r="138" spans="1:8" s="17" customFormat="1" ht="15" customHeight="1">
      <c r="A138" s="183" t="s">
        <v>181</v>
      </c>
      <c r="B138" s="183"/>
      <c r="C138" s="183"/>
      <c r="D138" s="68">
        <f>SUM(D136:D137)</f>
        <v>4707.04</v>
      </c>
    </row>
    <row r="140" spans="1:8">
      <c r="A140" s="193" t="s">
        <v>182</v>
      </c>
      <c r="B140" s="193"/>
      <c r="C140" s="193"/>
      <c r="D140" s="193"/>
      <c r="E140" s="193"/>
      <c r="F140" s="193"/>
      <c r="G140" s="193"/>
    </row>
    <row r="141" spans="1:8">
      <c r="A141" s="74"/>
      <c r="B141" s="194" t="s">
        <v>183</v>
      </c>
      <c r="C141" s="194"/>
      <c r="D141" s="194"/>
      <c r="E141" s="194"/>
      <c r="F141" s="194"/>
      <c r="G141" s="74" t="s">
        <v>84</v>
      </c>
    </row>
    <row r="142" spans="1:8">
      <c r="A142" s="73" t="s">
        <v>57</v>
      </c>
      <c r="B142" s="195" t="s">
        <v>184</v>
      </c>
      <c r="C142" s="195"/>
      <c r="D142" s="195"/>
      <c r="E142" s="195"/>
      <c r="F142" s="195"/>
      <c r="G142" s="75">
        <f>SUM(D136:D137)</f>
        <v>4707.04</v>
      </c>
      <c r="H142" s="86">
        <f>G142*2</f>
        <v>9414.08</v>
      </c>
    </row>
    <row r="143" spans="1:8">
      <c r="A143" s="73" t="s">
        <v>59</v>
      </c>
      <c r="B143" s="196" t="s">
        <v>185</v>
      </c>
      <c r="C143" s="197"/>
      <c r="D143" s="197"/>
      <c r="E143" s="197"/>
      <c r="F143" s="198"/>
      <c r="G143" s="75">
        <f>G142/22</f>
        <v>213.96</v>
      </c>
    </row>
    <row r="144" spans="1:8">
      <c r="A144" s="73" t="s">
        <v>62</v>
      </c>
      <c r="B144" s="195" t="s">
        <v>186</v>
      </c>
      <c r="C144" s="195"/>
      <c r="D144" s="195"/>
      <c r="E144" s="76">
        <v>4</v>
      </c>
      <c r="F144" s="77" t="s">
        <v>187</v>
      </c>
      <c r="G144" s="75">
        <f>G142*E144</f>
        <v>18828.16</v>
      </c>
    </row>
    <row r="145" spans="1:7">
      <c r="A145" s="73" t="s">
        <v>65</v>
      </c>
      <c r="B145" s="199" t="s">
        <v>188</v>
      </c>
      <c r="C145" s="199"/>
      <c r="D145" s="199"/>
      <c r="E145" s="76">
        <v>12</v>
      </c>
      <c r="F145" s="77" t="s">
        <v>189</v>
      </c>
      <c r="G145" s="75">
        <f>G144*12</f>
        <v>225937.92000000001</v>
      </c>
    </row>
    <row r="146" spans="1:7">
      <c r="A146" s="187" t="s">
        <v>190</v>
      </c>
      <c r="B146" s="187"/>
      <c r="C146" s="187"/>
      <c r="D146" s="187"/>
      <c r="E146" s="187"/>
      <c r="F146" s="187"/>
      <c r="G146" s="187"/>
    </row>
  </sheetData>
  <mergeCells count="84">
    <mergeCell ref="A146:G146"/>
    <mergeCell ref="B133:C133"/>
    <mergeCell ref="B135:C135"/>
    <mergeCell ref="A136:C136"/>
    <mergeCell ref="B137:C137"/>
    <mergeCell ref="A138:C138"/>
    <mergeCell ref="A140:G140"/>
    <mergeCell ref="B141:F141"/>
    <mergeCell ref="B142:F142"/>
    <mergeCell ref="B143:F143"/>
    <mergeCell ref="B144:D144"/>
    <mergeCell ref="B145:D145"/>
    <mergeCell ref="B132:C132"/>
    <mergeCell ref="B111:C111"/>
    <mergeCell ref="B112:C112"/>
    <mergeCell ref="B113:C113"/>
    <mergeCell ref="B114:C114"/>
    <mergeCell ref="B115:C115"/>
    <mergeCell ref="A116:C116"/>
    <mergeCell ref="A118:D118"/>
    <mergeCell ref="A127:C127"/>
    <mergeCell ref="A129:D129"/>
    <mergeCell ref="A130:C130"/>
    <mergeCell ref="B131:C131"/>
    <mergeCell ref="A110:D110"/>
    <mergeCell ref="A76:B76"/>
    <mergeCell ref="A78:D78"/>
    <mergeCell ref="A86:B86"/>
    <mergeCell ref="A87:D87"/>
    <mergeCell ref="A89:D89"/>
    <mergeCell ref="A90:D90"/>
    <mergeCell ref="A97:B97"/>
    <mergeCell ref="A99:D99"/>
    <mergeCell ref="A102:B102"/>
    <mergeCell ref="A104:C104"/>
    <mergeCell ref="A108:B108"/>
    <mergeCell ref="A71:C71"/>
    <mergeCell ref="C60:D60"/>
    <mergeCell ref="C61:D61"/>
    <mergeCell ref="C62:D62"/>
    <mergeCell ref="C63:D63"/>
    <mergeCell ref="C64:D64"/>
    <mergeCell ref="C65:D65"/>
    <mergeCell ref="C66:D66"/>
    <mergeCell ref="C67:D67"/>
    <mergeCell ref="A69:B69"/>
    <mergeCell ref="C69:D69"/>
    <mergeCell ref="A70:D70"/>
    <mergeCell ref="A59:D59"/>
    <mergeCell ref="B32:C32"/>
    <mergeCell ref="B33:C33"/>
    <mergeCell ref="B34:C34"/>
    <mergeCell ref="B35:C35"/>
    <mergeCell ref="B36:C36"/>
    <mergeCell ref="A37:C37"/>
    <mergeCell ref="A39:D39"/>
    <mergeCell ref="A43:B43"/>
    <mergeCell ref="A45:C45"/>
    <mergeCell ref="A47:D47"/>
    <mergeCell ref="A57:B57"/>
    <mergeCell ref="B31:C31"/>
    <mergeCell ref="A18:B18"/>
    <mergeCell ref="A19:B19"/>
    <mergeCell ref="A21:D21"/>
    <mergeCell ref="B22:C22"/>
    <mergeCell ref="B23:C23"/>
    <mergeCell ref="B24:C24"/>
    <mergeCell ref="B25:C25"/>
    <mergeCell ref="B26:C26"/>
    <mergeCell ref="A28:D28"/>
    <mergeCell ref="B29:C29"/>
    <mergeCell ref="B30:C30"/>
    <mergeCell ref="A17:D17"/>
    <mergeCell ref="A1:D2"/>
    <mergeCell ref="A3:D4"/>
    <mergeCell ref="B6:D6"/>
    <mergeCell ref="B7:D7"/>
    <mergeCell ref="B8:D8"/>
    <mergeCell ref="A10:D10"/>
    <mergeCell ref="B11:C11"/>
    <mergeCell ref="B12:C12"/>
    <mergeCell ref="B13:C13"/>
    <mergeCell ref="B14:C14"/>
    <mergeCell ref="B15:C15"/>
  </mergeCells>
  <printOptions horizontalCentered="1"/>
  <pageMargins left="0.23622047244094491" right="0.23622047244094491" top="0.86614173228346458" bottom="0.43307086614173229" header="0.15748031496062992" footer="0.31496062992125984"/>
  <pageSetup paperSize="9" scale="68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D4329-AE65-4186-A1B0-57ADF88C95B8}">
  <sheetPr>
    <tabColor rgb="FF0070C0"/>
  </sheetPr>
  <dimension ref="A1:H146"/>
  <sheetViews>
    <sheetView showGridLines="0" view="pageBreakPreview" topLeftCell="A49" zoomScale="115" zoomScaleNormal="90" zoomScaleSheetLayoutView="115" workbookViewId="0">
      <selection activeCell="C64" sqref="C64:D64"/>
    </sheetView>
  </sheetViews>
  <sheetFormatPr defaultRowHeight="15"/>
  <cols>
    <col min="1" max="1" width="14.5703125" style="1" bestFit="1" customWidth="1"/>
    <col min="2" max="2" width="59" bestFit="1" customWidth="1"/>
    <col min="3" max="3" width="20" bestFit="1" customWidth="1"/>
    <col min="4" max="4" width="34.7109375" style="1" bestFit="1" customWidth="1"/>
    <col min="6" max="6" width="15.85546875" customWidth="1"/>
    <col min="7" max="7" width="16.140625" customWidth="1"/>
    <col min="8" max="8" width="14" bestFit="1" customWidth="1"/>
  </cols>
  <sheetData>
    <row r="1" spans="1:4" s="17" customFormat="1" ht="43.5" customHeight="1">
      <c r="A1" s="137" t="s">
        <v>50</v>
      </c>
      <c r="B1" s="138"/>
      <c r="C1" s="138"/>
      <c r="D1" s="138"/>
    </row>
    <row r="2" spans="1:4" s="17" customFormat="1" ht="66.75" customHeight="1" thickBot="1">
      <c r="A2" s="139"/>
      <c r="B2" s="139"/>
      <c r="C2" s="139"/>
      <c r="D2" s="139"/>
    </row>
    <row r="3" spans="1:4" s="17" customFormat="1" ht="15" customHeight="1">
      <c r="A3" s="140" t="s">
        <v>51</v>
      </c>
      <c r="B3" s="141"/>
      <c r="C3" s="141"/>
      <c r="D3" s="141"/>
    </row>
    <row r="4" spans="1:4" s="17" customFormat="1" ht="15.75" customHeight="1" thickBot="1">
      <c r="A4" s="142"/>
      <c r="B4" s="143"/>
      <c r="C4" s="143"/>
      <c r="D4" s="143"/>
    </row>
    <row r="5" spans="1:4" s="17" customFormat="1" ht="15.75" thickBot="1">
      <c r="A5" s="18"/>
      <c r="D5" s="19"/>
    </row>
    <row r="6" spans="1:4" s="17" customFormat="1">
      <c r="A6" s="20" t="s">
        <v>52</v>
      </c>
      <c r="B6" s="144" t="s">
        <v>53</v>
      </c>
      <c r="C6" s="144"/>
      <c r="D6" s="144"/>
    </row>
    <row r="7" spans="1:4" s="17" customFormat="1">
      <c r="A7" s="21" t="s">
        <v>54</v>
      </c>
      <c r="B7" s="145"/>
      <c r="C7" s="146"/>
      <c r="D7" s="146"/>
    </row>
    <row r="8" spans="1:4" s="17" customFormat="1" ht="15.75" thickBot="1">
      <c r="A8" s="22" t="s">
        <v>55</v>
      </c>
      <c r="B8" s="147"/>
      <c r="C8" s="147"/>
      <c r="D8" s="147"/>
    </row>
    <row r="9" spans="1:4" s="17" customFormat="1" ht="15.75" thickBot="1">
      <c r="A9" s="23"/>
      <c r="B9" s="23"/>
      <c r="C9" s="23"/>
      <c r="D9" s="19"/>
    </row>
    <row r="10" spans="1:4" s="17" customFormat="1" ht="15.75" thickBot="1">
      <c r="A10" s="148" t="s">
        <v>56</v>
      </c>
      <c r="B10" s="149"/>
      <c r="C10" s="149"/>
      <c r="D10" s="150"/>
    </row>
    <row r="11" spans="1:4" s="17" customFormat="1">
      <c r="A11" s="8" t="s">
        <v>57</v>
      </c>
      <c r="B11" s="151" t="s">
        <v>58</v>
      </c>
      <c r="C11" s="152"/>
      <c r="D11" s="9"/>
    </row>
    <row r="12" spans="1:4" s="17" customFormat="1">
      <c r="A12" s="4" t="s">
        <v>59</v>
      </c>
      <c r="B12" s="153" t="s">
        <v>60</v>
      </c>
      <c r="C12" s="154"/>
      <c r="D12" s="24" t="s">
        <v>195</v>
      </c>
    </row>
    <row r="13" spans="1:4" s="17" customFormat="1">
      <c r="A13" s="4" t="s">
        <v>62</v>
      </c>
      <c r="B13" s="153" t="s">
        <v>63</v>
      </c>
      <c r="C13" s="154"/>
      <c r="D13" s="70" t="s">
        <v>196</v>
      </c>
    </row>
    <row r="14" spans="1:4" s="17" customFormat="1" ht="15" customHeight="1">
      <c r="A14" s="4" t="s">
        <v>65</v>
      </c>
      <c r="B14" s="153" t="s">
        <v>66</v>
      </c>
      <c r="C14" s="154"/>
      <c r="D14" s="24" t="s">
        <v>197</v>
      </c>
    </row>
    <row r="15" spans="1:4" s="17" customFormat="1" ht="15.75" thickBot="1">
      <c r="A15" s="25" t="s">
        <v>67</v>
      </c>
      <c r="B15" s="155" t="s">
        <v>68</v>
      </c>
      <c r="C15" s="156"/>
      <c r="D15" s="26">
        <v>12</v>
      </c>
    </row>
    <row r="16" spans="1:4" s="17" customFormat="1" ht="15.75" thickBot="1">
      <c r="A16" s="23"/>
      <c r="B16" s="23"/>
      <c r="C16" s="23"/>
      <c r="D16" s="19"/>
    </row>
    <row r="17" spans="1:6" s="17" customFormat="1" ht="15.75" thickBot="1">
      <c r="A17" s="135" t="s">
        <v>69</v>
      </c>
      <c r="B17" s="136"/>
      <c r="C17" s="136"/>
      <c r="D17" s="136"/>
    </row>
    <row r="18" spans="1:6" s="17" customFormat="1">
      <c r="A18" s="157" t="s">
        <v>16</v>
      </c>
      <c r="B18" s="158"/>
      <c r="C18" s="27" t="s">
        <v>3</v>
      </c>
      <c r="D18" s="28" t="s">
        <v>70</v>
      </c>
    </row>
    <row r="19" spans="1:6" s="17" customFormat="1" ht="15.75" customHeight="1" thickBot="1">
      <c r="A19" s="159" t="s">
        <v>71</v>
      </c>
      <c r="B19" s="160"/>
      <c r="C19" s="29" t="s">
        <v>72</v>
      </c>
      <c r="D19" s="26">
        <v>4</v>
      </c>
    </row>
    <row r="20" spans="1:6" s="17" customFormat="1" ht="15.75" thickBot="1">
      <c r="A20" s="19"/>
      <c r="D20" s="19"/>
    </row>
    <row r="21" spans="1:6" s="17" customFormat="1" ht="15.75" customHeight="1" thickBot="1">
      <c r="A21" s="161" t="s">
        <v>73</v>
      </c>
      <c r="B21" s="162"/>
      <c r="C21" s="162"/>
      <c r="D21" s="163"/>
    </row>
    <row r="22" spans="1:6" s="17" customFormat="1" ht="30">
      <c r="A22" s="8">
        <v>1</v>
      </c>
      <c r="B22" s="151" t="s">
        <v>74</v>
      </c>
      <c r="C22" s="152"/>
      <c r="D22" s="30" t="s">
        <v>75</v>
      </c>
    </row>
    <row r="23" spans="1:6" s="17" customFormat="1">
      <c r="A23" s="4">
        <v>2</v>
      </c>
      <c r="B23" s="153" t="s">
        <v>76</v>
      </c>
      <c r="C23" s="154"/>
      <c r="D23" s="87">
        <f>'[1]Técnico em Secretariado'!$D$5</f>
        <v>1561</v>
      </c>
    </row>
    <row r="24" spans="1:6" s="17" customFormat="1">
      <c r="A24" s="4">
        <v>3</v>
      </c>
      <c r="B24" s="164" t="s">
        <v>77</v>
      </c>
      <c r="C24" s="165"/>
      <c r="D24" s="24" t="str">
        <f>A19</f>
        <v>Secretariado</v>
      </c>
    </row>
    <row r="25" spans="1:6" s="17" customFormat="1">
      <c r="A25" s="4">
        <v>4</v>
      </c>
      <c r="B25" s="153" t="s">
        <v>78</v>
      </c>
      <c r="C25" s="154"/>
      <c r="D25" s="31" t="s">
        <v>79</v>
      </c>
    </row>
    <row r="26" spans="1:6" s="17" customFormat="1" ht="15.75" thickBot="1">
      <c r="A26" s="25">
        <v>5</v>
      </c>
      <c r="B26" s="155" t="s">
        <v>80</v>
      </c>
      <c r="C26" s="156"/>
      <c r="D26" s="24">
        <v>4</v>
      </c>
    </row>
    <row r="27" spans="1:6" s="17" customFormat="1">
      <c r="A27" s="23"/>
      <c r="D27" s="19"/>
    </row>
    <row r="28" spans="1:6" s="17" customFormat="1" ht="16.5" thickBot="1">
      <c r="A28" s="166" t="s">
        <v>81</v>
      </c>
      <c r="B28" s="166"/>
      <c r="C28" s="166"/>
      <c r="D28" s="166"/>
    </row>
    <row r="29" spans="1:6" s="17" customFormat="1" ht="15.75" thickBot="1">
      <c r="A29" s="15" t="s">
        <v>82</v>
      </c>
      <c r="B29" s="163" t="s">
        <v>83</v>
      </c>
      <c r="C29" s="167"/>
      <c r="D29" s="32" t="s">
        <v>84</v>
      </c>
    </row>
    <row r="30" spans="1:6" s="17" customFormat="1">
      <c r="A30" s="8" t="s">
        <v>57</v>
      </c>
      <c r="B30" s="151" t="s">
        <v>85</v>
      </c>
      <c r="C30" s="152"/>
      <c r="D30" s="85">
        <f>D23</f>
        <v>1561</v>
      </c>
    </row>
    <row r="31" spans="1:6" s="17" customFormat="1">
      <c r="A31" s="4" t="s">
        <v>59</v>
      </c>
      <c r="B31" s="153" t="s">
        <v>86</v>
      </c>
      <c r="C31" s="154"/>
      <c r="D31" s="33"/>
    </row>
    <row r="32" spans="1:6" s="17" customFormat="1">
      <c r="A32" s="4" t="s">
        <v>62</v>
      </c>
      <c r="B32" s="153" t="s">
        <v>87</v>
      </c>
      <c r="C32" s="154"/>
      <c r="D32" s="33"/>
      <c r="F32" s="34"/>
    </row>
    <row r="33" spans="1:4" s="17" customFormat="1">
      <c r="A33" s="4" t="s">
        <v>65</v>
      </c>
      <c r="B33" s="153" t="s">
        <v>88</v>
      </c>
      <c r="C33" s="154"/>
      <c r="D33" s="33"/>
    </row>
    <row r="34" spans="1:4" s="17" customFormat="1">
      <c r="A34" s="4" t="s">
        <v>67</v>
      </c>
      <c r="B34" s="153" t="s">
        <v>89</v>
      </c>
      <c r="C34" s="154"/>
      <c r="D34" s="33"/>
    </row>
    <row r="35" spans="1:4" s="17" customFormat="1" ht="15.75" customHeight="1">
      <c r="A35" s="4" t="s">
        <v>90</v>
      </c>
      <c r="B35" s="164" t="s">
        <v>91</v>
      </c>
      <c r="C35" s="165"/>
      <c r="D35" s="33"/>
    </row>
    <row r="36" spans="1:4" s="17" customFormat="1" ht="15.75" thickBot="1">
      <c r="A36" s="35" t="s">
        <v>92</v>
      </c>
      <c r="B36" s="155" t="s">
        <v>93</v>
      </c>
      <c r="C36" s="156"/>
      <c r="D36" s="36"/>
    </row>
    <row r="37" spans="1:4" s="17" customFormat="1" ht="15.75" customHeight="1" thickBot="1">
      <c r="A37" s="168" t="s">
        <v>94</v>
      </c>
      <c r="B37" s="169"/>
      <c r="C37" s="167"/>
      <c r="D37" s="37">
        <f>SUM(D30:D36)</f>
        <v>1561</v>
      </c>
    </row>
    <row r="38" spans="1:4" s="17" customFormat="1">
      <c r="A38" s="38"/>
      <c r="D38" s="19"/>
    </row>
    <row r="39" spans="1:4" s="17" customFormat="1" ht="16.5" thickBot="1">
      <c r="A39" s="166" t="s">
        <v>95</v>
      </c>
      <c r="B39" s="166"/>
      <c r="C39" s="166"/>
      <c r="D39" s="166"/>
    </row>
    <row r="40" spans="1:4" s="17" customFormat="1" ht="15.75" thickBot="1">
      <c r="A40" s="15" t="s">
        <v>33</v>
      </c>
      <c r="B40" s="16" t="s">
        <v>96</v>
      </c>
      <c r="C40" s="16" t="s">
        <v>97</v>
      </c>
      <c r="D40" s="39" t="s">
        <v>84</v>
      </c>
    </row>
    <row r="41" spans="1:4" s="17" customFormat="1">
      <c r="A41" s="8" t="s">
        <v>57</v>
      </c>
      <c r="B41" s="40" t="s">
        <v>98</v>
      </c>
      <c r="C41" s="2">
        <f>1/12</f>
        <v>8.3299999999999999E-2</v>
      </c>
      <c r="D41" s="14">
        <f>C41*D37</f>
        <v>130.03</v>
      </c>
    </row>
    <row r="42" spans="1:4" s="17" customFormat="1" ht="15.75" thickBot="1">
      <c r="A42" s="8" t="s">
        <v>59</v>
      </c>
      <c r="B42" s="40" t="s">
        <v>99</v>
      </c>
      <c r="C42" s="2">
        <v>0.121</v>
      </c>
      <c r="D42" s="14">
        <f>D37*C42</f>
        <v>188.88</v>
      </c>
    </row>
    <row r="43" spans="1:4" s="17" customFormat="1" ht="15.75" thickBot="1">
      <c r="A43" s="161" t="s">
        <v>100</v>
      </c>
      <c r="B43" s="162"/>
      <c r="C43" s="41">
        <f>SUM(C41:C42)</f>
        <v>0.20430000000000001</v>
      </c>
      <c r="D43" s="13">
        <f>SUM(D41:D42)</f>
        <v>318.91000000000003</v>
      </c>
    </row>
    <row r="44" spans="1:4" s="17" customFormat="1">
      <c r="A44" s="38"/>
      <c r="D44" s="19"/>
    </row>
    <row r="45" spans="1:4" s="17" customFormat="1">
      <c r="A45" s="170" t="s">
        <v>101</v>
      </c>
      <c r="B45" s="170"/>
      <c r="C45" s="170"/>
      <c r="D45" s="42">
        <f>D37+D43</f>
        <v>1879.91</v>
      </c>
    </row>
    <row r="46" spans="1:4" s="17" customFormat="1">
      <c r="A46" s="38"/>
      <c r="D46" s="19"/>
    </row>
    <row r="47" spans="1:4" s="17" customFormat="1" ht="16.5" thickBot="1">
      <c r="A47" s="166" t="s">
        <v>102</v>
      </c>
      <c r="B47" s="166"/>
      <c r="C47" s="166"/>
      <c r="D47" s="166"/>
    </row>
    <row r="48" spans="1:4" s="17" customFormat="1" ht="15.75" thickBot="1">
      <c r="A48" s="15" t="s">
        <v>34</v>
      </c>
      <c r="B48" s="16" t="s">
        <v>103</v>
      </c>
      <c r="C48" s="16" t="s">
        <v>97</v>
      </c>
      <c r="D48" s="90" t="s">
        <v>84</v>
      </c>
    </row>
    <row r="49" spans="1:4" s="17" customFormat="1">
      <c r="A49" s="8" t="s">
        <v>57</v>
      </c>
      <c r="B49" s="40" t="s">
        <v>104</v>
      </c>
      <c r="C49" s="2">
        <v>0.2</v>
      </c>
      <c r="D49" s="89" t="s">
        <v>105</v>
      </c>
    </row>
    <row r="50" spans="1:4" s="17" customFormat="1">
      <c r="A50" s="8" t="s">
        <v>59</v>
      </c>
      <c r="B50" s="43" t="s">
        <v>106</v>
      </c>
      <c r="C50" s="2">
        <v>2.5000000000000001E-2</v>
      </c>
      <c r="D50" s="89">
        <f>C49*(D37+D43)</f>
        <v>375.98</v>
      </c>
    </row>
    <row r="51" spans="1:4" s="17" customFormat="1">
      <c r="A51" s="8" t="s">
        <v>62</v>
      </c>
      <c r="B51" s="5" t="s">
        <v>107</v>
      </c>
      <c r="C51" s="2">
        <v>0.03</v>
      </c>
      <c r="D51" s="89">
        <f>C50*(D$37+D43)</f>
        <v>47</v>
      </c>
    </row>
    <row r="52" spans="1:4" s="17" customFormat="1">
      <c r="A52" s="4" t="s">
        <v>65</v>
      </c>
      <c r="B52" s="5" t="s">
        <v>108</v>
      </c>
      <c r="C52" s="2">
        <v>1.4999999999999999E-2</v>
      </c>
      <c r="D52" s="89">
        <f>C51*(D$37+D43)</f>
        <v>56.4</v>
      </c>
    </row>
    <row r="53" spans="1:4" s="17" customFormat="1">
      <c r="A53" s="4" t="s">
        <v>67</v>
      </c>
      <c r="B53" s="5" t="s">
        <v>109</v>
      </c>
      <c r="C53" s="2">
        <v>0.01</v>
      </c>
      <c r="D53" s="89">
        <f>C52*(D$37+D43)</f>
        <v>28.2</v>
      </c>
    </row>
    <row r="54" spans="1:4" s="17" customFormat="1">
      <c r="A54" s="4" t="s">
        <v>90</v>
      </c>
      <c r="B54" s="44" t="s">
        <v>110</v>
      </c>
      <c r="C54" s="2">
        <v>6.0000000000000001E-3</v>
      </c>
      <c r="D54" s="89">
        <f>C53*(D43+D$37)</f>
        <v>18.8</v>
      </c>
    </row>
    <row r="55" spans="1:4" s="17" customFormat="1">
      <c r="A55" s="4" t="s">
        <v>92</v>
      </c>
      <c r="B55" s="5" t="s">
        <v>111</v>
      </c>
      <c r="C55" s="2">
        <v>2E-3</v>
      </c>
      <c r="D55" s="89">
        <f>C54*(D$37+D43)</f>
        <v>11.28</v>
      </c>
    </row>
    <row r="56" spans="1:4" s="17" customFormat="1" ht="15.75" thickBot="1">
      <c r="A56" s="4" t="s">
        <v>112</v>
      </c>
      <c r="B56" s="5" t="s">
        <v>113</v>
      </c>
      <c r="C56" s="2">
        <v>0.08</v>
      </c>
      <c r="D56" s="89">
        <f>C55*(D$37+D43)</f>
        <v>3.76</v>
      </c>
    </row>
    <row r="57" spans="1:4" s="17" customFormat="1" ht="15.75" thickBot="1">
      <c r="A57" s="161" t="s">
        <v>100</v>
      </c>
      <c r="B57" s="162"/>
      <c r="C57" s="41">
        <f>SUM(C49:C56)</f>
        <v>0.36799999999999999</v>
      </c>
      <c r="D57" s="89">
        <f>C56*(D$37+D43)</f>
        <v>150.38999999999999</v>
      </c>
    </row>
    <row r="58" spans="1:4" s="17" customFormat="1">
      <c r="A58" s="38"/>
      <c r="D58" s="91">
        <f>SUM(D50:D57)</f>
        <v>691.81</v>
      </c>
    </row>
    <row r="59" spans="1:4" s="17" customFormat="1" ht="16.5" thickBot="1">
      <c r="A59" s="166" t="s">
        <v>114</v>
      </c>
      <c r="B59" s="166"/>
      <c r="C59" s="166"/>
      <c r="D59" s="166"/>
    </row>
    <row r="60" spans="1:4" s="17" customFormat="1" ht="15.75" thickBot="1">
      <c r="A60" s="15" t="s">
        <v>35</v>
      </c>
      <c r="B60" s="16" t="s">
        <v>115</v>
      </c>
      <c r="C60" s="163" t="s">
        <v>84</v>
      </c>
      <c r="D60" s="169"/>
    </row>
    <row r="61" spans="1:4" s="17" customFormat="1">
      <c r="A61" s="8" t="s">
        <v>57</v>
      </c>
      <c r="B61" s="40" t="s">
        <v>116</v>
      </c>
      <c r="C61" s="172">
        <v>198</v>
      </c>
      <c r="D61" s="173"/>
    </row>
    <row r="62" spans="1:4" s="17" customFormat="1">
      <c r="A62" s="4" t="s">
        <v>117</v>
      </c>
      <c r="B62" s="5" t="s">
        <v>118</v>
      </c>
      <c r="C62" s="174">
        <f>IF((6%*D30)&gt;C61,-C61,-(6%*D30))</f>
        <v>-93.66</v>
      </c>
      <c r="D62" s="175"/>
    </row>
    <row r="63" spans="1:4" s="17" customFormat="1">
      <c r="A63" s="4" t="s">
        <v>59</v>
      </c>
      <c r="B63" s="5" t="s">
        <v>119</v>
      </c>
      <c r="C63" s="174">
        <f>'[1]Técnico em Secretariado'!$G$5</f>
        <v>600</v>
      </c>
      <c r="D63" s="175"/>
    </row>
    <row r="64" spans="1:4" s="17" customFormat="1">
      <c r="A64" s="4" t="s">
        <v>120</v>
      </c>
      <c r="B64" s="5" t="s">
        <v>121</v>
      </c>
      <c r="C64" s="176">
        <v>0</v>
      </c>
      <c r="D64" s="177"/>
    </row>
    <row r="65" spans="1:4" s="17" customFormat="1">
      <c r="A65" s="4" t="s">
        <v>62</v>
      </c>
      <c r="B65" s="6" t="s">
        <v>122</v>
      </c>
      <c r="C65" s="176"/>
      <c r="D65" s="177"/>
    </row>
    <row r="66" spans="1:4" s="17" customFormat="1">
      <c r="A66" s="4" t="s">
        <v>65</v>
      </c>
      <c r="B66" s="6" t="s">
        <v>123</v>
      </c>
      <c r="C66" s="176"/>
      <c r="D66" s="177"/>
    </row>
    <row r="67" spans="1:4" s="17" customFormat="1">
      <c r="A67" s="4" t="s">
        <v>67</v>
      </c>
      <c r="B67" s="6" t="s">
        <v>124</v>
      </c>
      <c r="C67" s="176"/>
      <c r="D67" s="177"/>
    </row>
    <row r="68" spans="1:4" s="17" customFormat="1" ht="15.75" thickBot="1">
      <c r="A68" s="81"/>
      <c r="B68" s="82"/>
      <c r="C68" s="83"/>
      <c r="D68" s="83"/>
    </row>
    <row r="69" spans="1:4" s="17" customFormat="1" ht="15" customHeight="1" thickBot="1">
      <c r="A69" s="168" t="s">
        <v>125</v>
      </c>
      <c r="B69" s="169"/>
      <c r="C69" s="178">
        <f>SUM(C61:D67)</f>
        <v>704.34</v>
      </c>
      <c r="D69" s="178"/>
    </row>
    <row r="70" spans="1:4" s="17" customFormat="1">
      <c r="A70" s="179"/>
      <c r="B70" s="179"/>
      <c r="C70" s="179"/>
      <c r="D70" s="179"/>
    </row>
    <row r="71" spans="1:4" s="17" customFormat="1" ht="16.5" thickBot="1">
      <c r="A71" s="171" t="s">
        <v>126</v>
      </c>
      <c r="B71" s="171"/>
      <c r="C71" s="171"/>
      <c r="D71" s="46"/>
    </row>
    <row r="72" spans="1:4" s="17" customFormat="1" ht="15.75" thickBot="1">
      <c r="A72" s="15">
        <v>2</v>
      </c>
      <c r="B72" s="16" t="s">
        <v>127</v>
      </c>
      <c r="C72" s="16" t="s">
        <v>84</v>
      </c>
      <c r="D72" s="47"/>
    </row>
    <row r="73" spans="1:4" s="17" customFormat="1">
      <c r="A73" s="7" t="s">
        <v>33</v>
      </c>
      <c r="B73" s="5" t="s">
        <v>96</v>
      </c>
      <c r="C73" s="48">
        <f>D43</f>
        <v>318.91000000000003</v>
      </c>
      <c r="D73" s="47"/>
    </row>
    <row r="74" spans="1:4" s="17" customFormat="1">
      <c r="A74" s="7" t="s">
        <v>34</v>
      </c>
      <c r="B74" s="5" t="s">
        <v>128</v>
      </c>
      <c r="C74" s="48">
        <f>D58</f>
        <v>691.81</v>
      </c>
      <c r="D74" s="47"/>
    </row>
    <row r="75" spans="1:4" s="17" customFormat="1" ht="15.75" thickBot="1">
      <c r="A75" s="7" t="s">
        <v>35</v>
      </c>
      <c r="B75" s="5" t="s">
        <v>115</v>
      </c>
      <c r="C75" s="48">
        <f>C69</f>
        <v>704.34</v>
      </c>
      <c r="D75" s="47"/>
    </row>
    <row r="76" spans="1:4" s="17" customFormat="1" ht="15" customHeight="1" thickBot="1">
      <c r="A76" s="168" t="s">
        <v>129</v>
      </c>
      <c r="B76" s="169"/>
      <c r="C76" s="49">
        <f>SUM(C73:C75)</f>
        <v>1715.06</v>
      </c>
      <c r="D76" s="47"/>
    </row>
    <row r="77" spans="1:4" s="17" customFormat="1" ht="15" customHeight="1">
      <c r="A77" s="47"/>
      <c r="B77" s="47"/>
      <c r="C77" s="47"/>
      <c r="D77" s="47"/>
    </row>
    <row r="78" spans="1:4" s="17" customFormat="1" ht="15" customHeight="1" thickBot="1">
      <c r="A78" s="166" t="s">
        <v>130</v>
      </c>
      <c r="B78" s="166"/>
      <c r="C78" s="166"/>
      <c r="D78" s="166"/>
    </row>
    <row r="79" spans="1:4" s="17" customFormat="1" ht="15" customHeight="1" thickBot="1">
      <c r="A79" s="15">
        <v>3</v>
      </c>
      <c r="B79" s="16" t="s">
        <v>131</v>
      </c>
      <c r="C79" s="16" t="s">
        <v>97</v>
      </c>
      <c r="D79" s="39" t="s">
        <v>84</v>
      </c>
    </row>
    <row r="80" spans="1:4" s="17" customFormat="1">
      <c r="A80" s="8" t="s">
        <v>57</v>
      </c>
      <c r="B80" s="40" t="s">
        <v>132</v>
      </c>
      <c r="C80" s="3">
        <f>1.81%</f>
        <v>1.8100000000000002E-2</v>
      </c>
      <c r="D80" s="14">
        <f t="shared" ref="D80:D85" si="0">C80*($D$37)</f>
        <v>28.25</v>
      </c>
    </row>
    <row r="81" spans="1:6" s="17" customFormat="1" ht="15" customHeight="1">
      <c r="A81" s="4" t="s">
        <v>59</v>
      </c>
      <c r="B81" s="5" t="s">
        <v>133</v>
      </c>
      <c r="C81" s="3">
        <f>C80*C56</f>
        <v>1.4E-3</v>
      </c>
      <c r="D81" s="14">
        <f t="shared" si="0"/>
        <v>2.19</v>
      </c>
    </row>
    <row r="82" spans="1:6" s="17" customFormat="1" ht="15" customHeight="1">
      <c r="A82" s="4" t="s">
        <v>62</v>
      </c>
      <c r="B82" s="5" t="s">
        <v>134</v>
      </c>
      <c r="C82" s="3">
        <v>3.2500000000000001E-2</v>
      </c>
      <c r="D82" s="14">
        <f t="shared" si="0"/>
        <v>50.73</v>
      </c>
    </row>
    <row r="83" spans="1:6" s="17" customFormat="1" ht="15" customHeight="1">
      <c r="A83" s="4" t="s">
        <v>65</v>
      </c>
      <c r="B83" s="5" t="s">
        <v>135</v>
      </c>
      <c r="C83" s="3">
        <v>2.8999999999999998E-3</v>
      </c>
      <c r="D83" s="14">
        <f t="shared" si="0"/>
        <v>4.53</v>
      </c>
    </row>
    <row r="84" spans="1:6" s="17" customFormat="1" ht="15" customHeight="1">
      <c r="A84" s="4" t="s">
        <v>67</v>
      </c>
      <c r="B84" s="5" t="s">
        <v>136</v>
      </c>
      <c r="C84" s="3">
        <f>C57*C83</f>
        <v>1.1000000000000001E-3</v>
      </c>
      <c r="D84" s="14">
        <f t="shared" si="0"/>
        <v>1.72</v>
      </c>
    </row>
    <row r="85" spans="1:6" s="17" customFormat="1" ht="15" customHeight="1" thickBot="1">
      <c r="A85" s="35" t="s">
        <v>90</v>
      </c>
      <c r="B85" s="50" t="s">
        <v>137</v>
      </c>
      <c r="C85" s="3">
        <v>7.4999999999999997E-3</v>
      </c>
      <c r="D85" s="14">
        <f t="shared" si="0"/>
        <v>11.71</v>
      </c>
      <c r="F85" s="51"/>
    </row>
    <row r="86" spans="1:6" s="17" customFormat="1" ht="15" customHeight="1">
      <c r="A86" s="180" t="s">
        <v>100</v>
      </c>
      <c r="B86" s="181"/>
      <c r="C86" s="79">
        <f>SUM(C80:C85)</f>
        <v>6.3500000000000001E-2</v>
      </c>
      <c r="D86" s="80">
        <f>SUM(D80:D85)</f>
        <v>99.13</v>
      </c>
    </row>
    <row r="87" spans="1:6" s="17" customFormat="1" ht="47.25" customHeight="1">
      <c r="A87" s="182" t="s">
        <v>138</v>
      </c>
      <c r="B87" s="182"/>
      <c r="C87" s="182"/>
      <c r="D87" s="182"/>
    </row>
    <row r="88" spans="1:6" s="17" customFormat="1" ht="18.75" customHeight="1">
      <c r="A88" s="78"/>
      <c r="B88" s="78"/>
      <c r="C88" s="78"/>
      <c r="D88" s="78"/>
    </row>
    <row r="89" spans="1:6" s="17" customFormat="1" ht="15" customHeight="1">
      <c r="A89" s="166" t="s">
        <v>139</v>
      </c>
      <c r="B89" s="166"/>
      <c r="C89" s="166"/>
      <c r="D89" s="166"/>
    </row>
    <row r="90" spans="1:6" s="17" customFormat="1" ht="15" customHeight="1">
      <c r="A90" s="166" t="s">
        <v>140</v>
      </c>
      <c r="B90" s="166"/>
      <c r="C90" s="166"/>
      <c r="D90" s="166"/>
    </row>
    <row r="91" spans="1:6" s="17" customFormat="1" ht="15" customHeight="1">
      <c r="A91" s="69" t="s">
        <v>41</v>
      </c>
      <c r="B91" s="69" t="s">
        <v>141</v>
      </c>
      <c r="C91" s="69" t="s">
        <v>97</v>
      </c>
      <c r="D91" s="69" t="s">
        <v>84</v>
      </c>
    </row>
    <row r="92" spans="1:6" s="17" customFormat="1">
      <c r="A92" s="7" t="s">
        <v>57</v>
      </c>
      <c r="B92" s="5" t="s">
        <v>142</v>
      </c>
      <c r="C92" s="12">
        <v>9.4999999999999998E-3</v>
      </c>
      <c r="D92" s="71">
        <f t="shared" ref="D92:D97" si="1">C92*($D$37)</f>
        <v>14.83</v>
      </c>
    </row>
    <row r="93" spans="1:6" s="17" customFormat="1">
      <c r="A93" s="7" t="s">
        <v>59</v>
      </c>
      <c r="B93" s="5" t="s">
        <v>143</v>
      </c>
      <c r="C93" s="12">
        <v>3.8800000000000001E-2</v>
      </c>
      <c r="D93" s="71">
        <f t="shared" si="1"/>
        <v>60.57</v>
      </c>
    </row>
    <row r="94" spans="1:6" s="17" customFormat="1">
      <c r="A94" s="7" t="s">
        <v>62</v>
      </c>
      <c r="B94" s="5" t="s">
        <v>144</v>
      </c>
      <c r="C94" s="12">
        <v>1E-3</v>
      </c>
      <c r="D94" s="71">
        <f t="shared" si="1"/>
        <v>1.56</v>
      </c>
    </row>
    <row r="95" spans="1:6" s="17" customFormat="1">
      <c r="A95" s="7" t="s">
        <v>65</v>
      </c>
      <c r="B95" s="5" t="s">
        <v>145</v>
      </c>
      <c r="C95" s="12">
        <v>2.0000000000000001E-4</v>
      </c>
      <c r="D95" s="71">
        <f t="shared" si="1"/>
        <v>0.31</v>
      </c>
    </row>
    <row r="96" spans="1:6" s="17" customFormat="1">
      <c r="A96" s="7" t="s">
        <v>67</v>
      </c>
      <c r="B96" s="5" t="s">
        <v>146</v>
      </c>
      <c r="C96" s="12">
        <v>4.1999999999999997E-3</v>
      </c>
      <c r="D96" s="71">
        <f t="shared" si="1"/>
        <v>6.56</v>
      </c>
    </row>
    <row r="97" spans="1:4" s="17" customFormat="1">
      <c r="A97" s="183" t="s">
        <v>100</v>
      </c>
      <c r="B97" s="183"/>
      <c r="C97" s="72">
        <f>SUM(C92:C96)</f>
        <v>5.3699999999999998E-2</v>
      </c>
      <c r="D97" s="71">
        <f t="shared" si="1"/>
        <v>83.83</v>
      </c>
    </row>
    <row r="98" spans="1:4" s="17" customFormat="1"/>
    <row r="99" spans="1:4" s="17" customFormat="1" ht="16.5" thickBot="1">
      <c r="A99" s="184" t="s">
        <v>147</v>
      </c>
      <c r="B99" s="184"/>
      <c r="C99" s="184"/>
      <c r="D99" s="184"/>
    </row>
    <row r="100" spans="1:4" s="17" customFormat="1" ht="15.75" thickBot="1">
      <c r="A100" s="15" t="s">
        <v>42</v>
      </c>
      <c r="B100" s="16" t="s">
        <v>148</v>
      </c>
      <c r="C100" s="53" t="s">
        <v>84</v>
      </c>
    </row>
    <row r="101" spans="1:4" s="17" customFormat="1" ht="15.75" thickBot="1">
      <c r="A101" s="8" t="s">
        <v>57</v>
      </c>
      <c r="B101" s="40" t="s">
        <v>149</v>
      </c>
      <c r="C101" s="54"/>
    </row>
    <row r="102" spans="1:4" s="17" customFormat="1" ht="15.75" thickBot="1">
      <c r="A102" s="161" t="s">
        <v>100</v>
      </c>
      <c r="B102" s="162"/>
      <c r="C102" s="55"/>
    </row>
    <row r="103" spans="1:4" s="17" customFormat="1"/>
    <row r="104" spans="1:4" s="17" customFormat="1" ht="15.75" thickBot="1">
      <c r="A104" s="185" t="s">
        <v>150</v>
      </c>
      <c r="B104" s="185"/>
      <c r="C104" s="185"/>
    </row>
    <row r="105" spans="1:4" s="17" customFormat="1" ht="15.75" thickBot="1">
      <c r="A105" s="15">
        <v>4</v>
      </c>
      <c r="B105" s="16" t="s">
        <v>151</v>
      </c>
      <c r="C105" s="53" t="s">
        <v>84</v>
      </c>
    </row>
    <row r="106" spans="1:4" s="17" customFormat="1">
      <c r="A106" s="4" t="s">
        <v>41</v>
      </c>
      <c r="B106" s="40" t="s">
        <v>141</v>
      </c>
      <c r="C106" s="54">
        <f>D97</f>
        <v>83.83</v>
      </c>
    </row>
    <row r="107" spans="1:4" s="17" customFormat="1" ht="15.75" thickBot="1">
      <c r="A107" s="4" t="s">
        <v>42</v>
      </c>
      <c r="B107" s="56" t="s">
        <v>148</v>
      </c>
      <c r="C107" s="54">
        <f>C101</f>
        <v>0</v>
      </c>
    </row>
    <row r="108" spans="1:4" s="17" customFormat="1" ht="15.75" thickBot="1">
      <c r="A108" s="161" t="s">
        <v>100</v>
      </c>
      <c r="B108" s="162"/>
      <c r="C108" s="57">
        <f>SUM(C106:C107)</f>
        <v>83.83</v>
      </c>
    </row>
    <row r="109" spans="1:4" s="17" customFormat="1">
      <c r="A109" s="38"/>
      <c r="D109" s="19"/>
    </row>
    <row r="110" spans="1:4" s="17" customFormat="1" ht="16.5" thickBot="1">
      <c r="A110" s="166" t="s">
        <v>152</v>
      </c>
      <c r="B110" s="166"/>
      <c r="C110" s="166"/>
      <c r="D110" s="166"/>
    </row>
    <row r="111" spans="1:4" s="17" customFormat="1" ht="15.75" thickBot="1">
      <c r="A111" s="15">
        <v>5</v>
      </c>
      <c r="B111" s="163" t="s">
        <v>153</v>
      </c>
      <c r="C111" s="167"/>
      <c r="D111" s="32" t="s">
        <v>84</v>
      </c>
    </row>
    <row r="112" spans="1:4" s="17" customFormat="1">
      <c r="A112" s="8" t="s">
        <v>57</v>
      </c>
      <c r="B112" s="151" t="s">
        <v>154</v>
      </c>
      <c r="C112" s="152"/>
      <c r="D112" s="84">
        <v>0</v>
      </c>
    </row>
    <row r="113" spans="1:4" s="17" customFormat="1">
      <c r="A113" s="4" t="s">
        <v>59</v>
      </c>
      <c r="B113" s="153" t="s">
        <v>155</v>
      </c>
      <c r="C113" s="154"/>
      <c r="D113" s="84">
        <v>0</v>
      </c>
    </row>
    <row r="114" spans="1:4" s="17" customFormat="1">
      <c r="A114" s="4" t="s">
        <v>62</v>
      </c>
      <c r="B114" s="153" t="s">
        <v>156</v>
      </c>
      <c r="C114" s="154"/>
      <c r="D114" s="84">
        <v>0</v>
      </c>
    </row>
    <row r="115" spans="1:4" s="17" customFormat="1" ht="15.75" thickBot="1">
      <c r="A115" s="35" t="s">
        <v>65</v>
      </c>
      <c r="B115" s="155" t="s">
        <v>93</v>
      </c>
      <c r="C115" s="156"/>
      <c r="D115" s="36"/>
    </row>
    <row r="116" spans="1:4" s="17" customFormat="1" ht="15.75" customHeight="1" thickBot="1">
      <c r="A116" s="168" t="s">
        <v>157</v>
      </c>
      <c r="B116" s="169"/>
      <c r="C116" s="167"/>
      <c r="D116" s="37">
        <f>SUM(D112:D115)</f>
        <v>0</v>
      </c>
    </row>
    <row r="117" spans="1:4" s="17" customFormat="1"/>
    <row r="118" spans="1:4" s="17" customFormat="1" ht="16.5" thickBot="1">
      <c r="A118" s="166" t="s">
        <v>158</v>
      </c>
      <c r="B118" s="166"/>
      <c r="C118" s="166"/>
      <c r="D118" s="166"/>
    </row>
    <row r="119" spans="1:4" s="17" customFormat="1" ht="15.75" thickBot="1">
      <c r="A119" s="15">
        <v>5</v>
      </c>
      <c r="B119" s="16" t="s">
        <v>159</v>
      </c>
      <c r="C119" s="52" t="s">
        <v>97</v>
      </c>
      <c r="D119" s="39" t="s">
        <v>84</v>
      </c>
    </row>
    <row r="120" spans="1:4" s="17" customFormat="1">
      <c r="A120" s="8" t="s">
        <v>57</v>
      </c>
      <c r="B120" s="9" t="s">
        <v>160</v>
      </c>
      <c r="C120" s="10">
        <v>0.05</v>
      </c>
      <c r="D120" s="58">
        <f>C120*$D$136</f>
        <v>172.95</v>
      </c>
    </row>
    <row r="121" spans="1:4" s="17" customFormat="1">
      <c r="A121" s="4" t="s">
        <v>59</v>
      </c>
      <c r="B121" s="11" t="s">
        <v>161</v>
      </c>
      <c r="C121" s="10">
        <v>0.1</v>
      </c>
      <c r="D121" s="58">
        <f>C121*(D120+$D$136)</f>
        <v>363.2</v>
      </c>
    </row>
    <row r="122" spans="1:4" s="17" customFormat="1">
      <c r="A122" s="4" t="s">
        <v>62</v>
      </c>
      <c r="B122" s="5" t="s">
        <v>162</v>
      </c>
      <c r="C122" s="59">
        <f>SUM(C124:C126)</f>
        <v>8.6499999999999994E-2</v>
      </c>
      <c r="D122" s="60"/>
    </row>
    <row r="123" spans="1:4" s="17" customFormat="1">
      <c r="A123" s="4" t="s">
        <v>163</v>
      </c>
      <c r="B123" s="5" t="s">
        <v>164</v>
      </c>
      <c r="C123" s="61">
        <f>SUM(C124:C126)</f>
        <v>8.6499999999999994E-2</v>
      </c>
      <c r="D123" s="60"/>
    </row>
    <row r="124" spans="1:4" s="17" customFormat="1">
      <c r="A124" s="4" t="s">
        <v>165</v>
      </c>
      <c r="B124" s="5" t="s">
        <v>166</v>
      </c>
      <c r="C124" s="61">
        <v>6.4999999999999997E-3</v>
      </c>
      <c r="D124" s="60">
        <f>(D136+D120+D121)/(1-C122)*C124</f>
        <v>28.43</v>
      </c>
    </row>
    <row r="125" spans="1:4" s="17" customFormat="1">
      <c r="A125" s="4" t="s">
        <v>167</v>
      </c>
      <c r="B125" s="5" t="s">
        <v>168</v>
      </c>
      <c r="C125" s="61">
        <v>0.03</v>
      </c>
      <c r="D125" s="60">
        <f>(D136+D120+D121)/(1-C122)*C125</f>
        <v>131.19999999999999</v>
      </c>
    </row>
    <row r="126" spans="1:4" s="17" customFormat="1" ht="15.75" thickBot="1">
      <c r="A126" s="4" t="s">
        <v>169</v>
      </c>
      <c r="B126" s="43" t="s">
        <v>170</v>
      </c>
      <c r="C126" s="61">
        <v>0.05</v>
      </c>
      <c r="D126" s="60">
        <f>(D136+D120+D121)/(1-C122)*C126</f>
        <v>218.67</v>
      </c>
    </row>
    <row r="127" spans="1:4" s="17" customFormat="1" ht="15.75" thickBot="1">
      <c r="A127" s="161" t="s">
        <v>100</v>
      </c>
      <c r="B127" s="162"/>
      <c r="C127" s="162"/>
      <c r="D127" s="62">
        <f>SUM(D120:D126)</f>
        <v>914.45</v>
      </c>
    </row>
    <row r="128" spans="1:4" s="17" customFormat="1" ht="15.75" customHeight="1">
      <c r="A128" s="38"/>
      <c r="D128" s="19"/>
    </row>
    <row r="129" spans="1:8" s="17" customFormat="1" ht="16.5" thickBot="1">
      <c r="A129" s="186" t="s">
        <v>171</v>
      </c>
      <c r="B129" s="186"/>
      <c r="C129" s="186"/>
      <c r="D129" s="186"/>
    </row>
    <row r="130" spans="1:8" s="17" customFormat="1" ht="15.75" customHeight="1" thickBot="1">
      <c r="A130" s="168" t="s">
        <v>172</v>
      </c>
      <c r="B130" s="169"/>
      <c r="C130" s="167"/>
      <c r="D130" s="39" t="s">
        <v>173</v>
      </c>
    </row>
    <row r="131" spans="1:8" s="17" customFormat="1">
      <c r="A131" s="8" t="s">
        <v>57</v>
      </c>
      <c r="B131" s="151" t="s">
        <v>174</v>
      </c>
      <c r="C131" s="152"/>
      <c r="D131" s="63">
        <f>D37</f>
        <v>1561</v>
      </c>
    </row>
    <row r="132" spans="1:8" s="17" customFormat="1">
      <c r="A132" s="4" t="s">
        <v>59</v>
      </c>
      <c r="B132" s="153" t="s">
        <v>175</v>
      </c>
      <c r="C132" s="154"/>
      <c r="D132" s="64">
        <f>C76</f>
        <v>1715.06</v>
      </c>
    </row>
    <row r="133" spans="1:8" s="17" customFormat="1">
      <c r="A133" s="4" t="s">
        <v>62</v>
      </c>
      <c r="B133" s="153" t="s">
        <v>176</v>
      </c>
      <c r="C133" s="154"/>
      <c r="D133" s="64">
        <f>D86</f>
        <v>99.13</v>
      </c>
    </row>
    <row r="134" spans="1:8" s="17" customFormat="1" ht="15" customHeight="1">
      <c r="A134" s="4" t="s">
        <v>65</v>
      </c>
      <c r="B134" s="65" t="s">
        <v>177</v>
      </c>
      <c r="C134" s="66"/>
      <c r="D134" s="64">
        <f>C108</f>
        <v>83.83</v>
      </c>
    </row>
    <row r="135" spans="1:8" s="17" customFormat="1">
      <c r="A135" s="4" t="s">
        <v>67</v>
      </c>
      <c r="B135" s="153" t="s">
        <v>178</v>
      </c>
      <c r="C135" s="154"/>
      <c r="D135" s="64">
        <f>D116</f>
        <v>0</v>
      </c>
    </row>
    <row r="136" spans="1:8" s="17" customFormat="1" ht="15" customHeight="1">
      <c r="A136" s="188" t="s">
        <v>179</v>
      </c>
      <c r="B136" s="189"/>
      <c r="C136" s="190"/>
      <c r="D136" s="64">
        <f>SUM(D131:D135)</f>
        <v>3459.02</v>
      </c>
    </row>
    <row r="137" spans="1:8" s="17" customFormat="1" ht="15.75" customHeight="1">
      <c r="A137" s="35" t="s">
        <v>90</v>
      </c>
      <c r="B137" s="191" t="s">
        <v>180</v>
      </c>
      <c r="C137" s="192"/>
      <c r="D137" s="67">
        <f>D127</f>
        <v>914.45</v>
      </c>
    </row>
    <row r="138" spans="1:8" s="17" customFormat="1" ht="15" customHeight="1">
      <c r="A138" s="183" t="s">
        <v>181</v>
      </c>
      <c r="B138" s="183"/>
      <c r="C138" s="183"/>
      <c r="D138" s="68">
        <f>SUM(D136:D137)</f>
        <v>4373.47</v>
      </c>
    </row>
    <row r="140" spans="1:8">
      <c r="A140" s="193" t="s">
        <v>182</v>
      </c>
      <c r="B140" s="193"/>
      <c r="C140" s="193"/>
      <c r="D140" s="193"/>
      <c r="E140" s="193"/>
      <c r="F140" s="193"/>
      <c r="G140" s="193"/>
    </row>
    <row r="141" spans="1:8">
      <c r="A141" s="74"/>
      <c r="B141" s="194" t="s">
        <v>183</v>
      </c>
      <c r="C141" s="194"/>
      <c r="D141" s="194"/>
      <c r="E141" s="194"/>
      <c r="F141" s="194"/>
      <c r="G141" s="74" t="s">
        <v>84</v>
      </c>
    </row>
    <row r="142" spans="1:8">
      <c r="A142" s="73" t="s">
        <v>57</v>
      </c>
      <c r="B142" s="195" t="s">
        <v>184</v>
      </c>
      <c r="C142" s="195"/>
      <c r="D142" s="195"/>
      <c r="E142" s="195"/>
      <c r="F142" s="195"/>
      <c r="G142" s="75">
        <f>SUM(D136:D137)</f>
        <v>4373.47</v>
      </c>
      <c r="H142" s="86">
        <f>G142*2</f>
        <v>8746.94</v>
      </c>
    </row>
    <row r="143" spans="1:8">
      <c r="A143" s="73" t="s">
        <v>59</v>
      </c>
      <c r="B143" s="196" t="s">
        <v>185</v>
      </c>
      <c r="C143" s="197"/>
      <c r="D143" s="197"/>
      <c r="E143" s="197"/>
      <c r="F143" s="198"/>
      <c r="G143" s="75">
        <f>G142/22</f>
        <v>198.79</v>
      </c>
    </row>
    <row r="144" spans="1:8">
      <c r="A144" s="73" t="s">
        <v>62</v>
      </c>
      <c r="B144" s="195" t="s">
        <v>186</v>
      </c>
      <c r="C144" s="195"/>
      <c r="D144" s="195"/>
      <c r="E144" s="76">
        <v>4</v>
      </c>
      <c r="F144" s="77" t="s">
        <v>187</v>
      </c>
      <c r="G144" s="75">
        <f>G142*E144</f>
        <v>17493.88</v>
      </c>
    </row>
    <row r="145" spans="1:7">
      <c r="A145" s="73" t="s">
        <v>65</v>
      </c>
      <c r="B145" s="199" t="s">
        <v>188</v>
      </c>
      <c r="C145" s="199"/>
      <c r="D145" s="199"/>
      <c r="E145" s="76">
        <v>12</v>
      </c>
      <c r="F145" s="77" t="s">
        <v>189</v>
      </c>
      <c r="G145" s="75">
        <f>G144*12</f>
        <v>209926.56</v>
      </c>
    </row>
    <row r="146" spans="1:7">
      <c r="A146" s="187" t="s">
        <v>190</v>
      </c>
      <c r="B146" s="187"/>
      <c r="C146" s="187"/>
      <c r="D146" s="187"/>
      <c r="E146" s="187"/>
      <c r="F146" s="187"/>
      <c r="G146" s="187"/>
    </row>
  </sheetData>
  <mergeCells count="84">
    <mergeCell ref="A146:G146"/>
    <mergeCell ref="B133:C133"/>
    <mergeCell ref="B135:C135"/>
    <mergeCell ref="A136:C136"/>
    <mergeCell ref="B137:C137"/>
    <mergeCell ref="A138:C138"/>
    <mergeCell ref="A140:G140"/>
    <mergeCell ref="B141:F141"/>
    <mergeCell ref="B142:F142"/>
    <mergeCell ref="B143:F143"/>
    <mergeCell ref="B144:D144"/>
    <mergeCell ref="B145:D145"/>
    <mergeCell ref="B132:C132"/>
    <mergeCell ref="B111:C111"/>
    <mergeCell ref="B112:C112"/>
    <mergeCell ref="B113:C113"/>
    <mergeCell ref="B114:C114"/>
    <mergeCell ref="B115:C115"/>
    <mergeCell ref="A116:C116"/>
    <mergeCell ref="A118:D118"/>
    <mergeCell ref="A127:C127"/>
    <mergeCell ref="A129:D129"/>
    <mergeCell ref="A130:C130"/>
    <mergeCell ref="B131:C131"/>
    <mergeCell ref="A110:D110"/>
    <mergeCell ref="A76:B76"/>
    <mergeCell ref="A78:D78"/>
    <mergeCell ref="A86:B86"/>
    <mergeCell ref="A87:D87"/>
    <mergeCell ref="A89:D89"/>
    <mergeCell ref="A90:D90"/>
    <mergeCell ref="A97:B97"/>
    <mergeCell ref="A99:D99"/>
    <mergeCell ref="A102:B102"/>
    <mergeCell ref="A104:C104"/>
    <mergeCell ref="A108:B108"/>
    <mergeCell ref="A71:C71"/>
    <mergeCell ref="C60:D60"/>
    <mergeCell ref="C61:D61"/>
    <mergeCell ref="C62:D62"/>
    <mergeCell ref="C63:D63"/>
    <mergeCell ref="C64:D64"/>
    <mergeCell ref="C65:D65"/>
    <mergeCell ref="C66:D66"/>
    <mergeCell ref="C67:D67"/>
    <mergeCell ref="A69:B69"/>
    <mergeCell ref="C69:D69"/>
    <mergeCell ref="A70:D70"/>
    <mergeCell ref="A59:D59"/>
    <mergeCell ref="B32:C32"/>
    <mergeCell ref="B33:C33"/>
    <mergeCell ref="B34:C34"/>
    <mergeCell ref="B35:C35"/>
    <mergeCell ref="B36:C36"/>
    <mergeCell ref="A37:C37"/>
    <mergeCell ref="A39:D39"/>
    <mergeCell ref="A43:B43"/>
    <mergeCell ref="A45:C45"/>
    <mergeCell ref="A47:D47"/>
    <mergeCell ref="A57:B57"/>
    <mergeCell ref="B31:C31"/>
    <mergeCell ref="A18:B18"/>
    <mergeCell ref="A19:B19"/>
    <mergeCell ref="A21:D21"/>
    <mergeCell ref="B22:C22"/>
    <mergeCell ref="B23:C23"/>
    <mergeCell ref="B24:C24"/>
    <mergeCell ref="B25:C25"/>
    <mergeCell ref="B26:C26"/>
    <mergeCell ref="A28:D28"/>
    <mergeCell ref="B29:C29"/>
    <mergeCell ref="B30:C30"/>
    <mergeCell ref="A17:D17"/>
    <mergeCell ref="A1:D2"/>
    <mergeCell ref="A3:D4"/>
    <mergeCell ref="B6:D6"/>
    <mergeCell ref="B7:D7"/>
    <mergeCell ref="B8:D8"/>
    <mergeCell ref="A10:D10"/>
    <mergeCell ref="B11:C11"/>
    <mergeCell ref="B12:C12"/>
    <mergeCell ref="B13:C13"/>
    <mergeCell ref="B14:C14"/>
    <mergeCell ref="B15:C15"/>
  </mergeCells>
  <printOptions horizontalCentered="1"/>
  <pageMargins left="0.23622047244094491" right="0.23622047244094491" top="0.86614173228346458" bottom="0.43307086614173229" header="0.15748031496062992" footer="0.31496062992125984"/>
  <pageSetup paperSize="9" scale="68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6E940C-7703-4364-A959-C8789DA431F8}">
  <sheetPr>
    <tabColor rgb="FF0070C0"/>
  </sheetPr>
  <dimension ref="A1:H146"/>
  <sheetViews>
    <sheetView showGridLines="0" view="pageBreakPreview" topLeftCell="A53" zoomScale="115" zoomScaleNormal="90" zoomScaleSheetLayoutView="115" workbookViewId="0">
      <selection activeCell="C64" sqref="C64:D64"/>
    </sheetView>
  </sheetViews>
  <sheetFormatPr defaultRowHeight="15"/>
  <cols>
    <col min="1" max="1" width="14.5703125" style="1" bestFit="1" customWidth="1"/>
    <col min="2" max="2" width="59" bestFit="1" customWidth="1"/>
    <col min="3" max="3" width="20" bestFit="1" customWidth="1"/>
    <col min="4" max="4" width="34.7109375" style="1" bestFit="1" customWidth="1"/>
    <col min="6" max="6" width="15.85546875" customWidth="1"/>
    <col min="7" max="7" width="16.140625" customWidth="1"/>
    <col min="8" max="8" width="14" bestFit="1" customWidth="1"/>
  </cols>
  <sheetData>
    <row r="1" spans="1:4" s="17" customFormat="1" ht="43.5" customHeight="1">
      <c r="A1" s="137" t="s">
        <v>50</v>
      </c>
      <c r="B1" s="138"/>
      <c r="C1" s="138"/>
      <c r="D1" s="138"/>
    </row>
    <row r="2" spans="1:4" s="17" customFormat="1" ht="66.75" customHeight="1" thickBot="1">
      <c r="A2" s="139"/>
      <c r="B2" s="139"/>
      <c r="C2" s="139"/>
      <c r="D2" s="139"/>
    </row>
    <row r="3" spans="1:4" s="17" customFormat="1" ht="15" customHeight="1">
      <c r="A3" s="140" t="s">
        <v>51</v>
      </c>
      <c r="B3" s="141"/>
      <c r="C3" s="141"/>
      <c r="D3" s="141"/>
    </row>
    <row r="4" spans="1:4" s="17" customFormat="1" ht="15.75" customHeight="1" thickBot="1">
      <c r="A4" s="142"/>
      <c r="B4" s="143"/>
      <c r="C4" s="143"/>
      <c r="D4" s="143"/>
    </row>
    <row r="5" spans="1:4" s="17" customFormat="1" ht="15.75" thickBot="1">
      <c r="A5" s="18"/>
      <c r="D5" s="19"/>
    </row>
    <row r="6" spans="1:4" s="17" customFormat="1">
      <c r="A6" s="20" t="s">
        <v>52</v>
      </c>
      <c r="B6" s="144" t="s">
        <v>53</v>
      </c>
      <c r="C6" s="144"/>
      <c r="D6" s="144"/>
    </row>
    <row r="7" spans="1:4" s="17" customFormat="1">
      <c r="A7" s="21" t="s">
        <v>54</v>
      </c>
      <c r="B7" s="145"/>
      <c r="C7" s="146"/>
      <c r="D7" s="146"/>
    </row>
    <row r="8" spans="1:4" s="17" customFormat="1" ht="15.75" thickBot="1">
      <c r="A8" s="22" t="s">
        <v>55</v>
      </c>
      <c r="B8" s="147"/>
      <c r="C8" s="147"/>
      <c r="D8" s="147"/>
    </row>
    <row r="9" spans="1:4" s="17" customFormat="1" ht="15.75" thickBot="1">
      <c r="A9" s="23"/>
      <c r="B9" s="23"/>
      <c r="C9" s="23"/>
      <c r="D9" s="19"/>
    </row>
    <row r="10" spans="1:4" s="17" customFormat="1" ht="15.75" thickBot="1">
      <c r="A10" s="148" t="s">
        <v>56</v>
      </c>
      <c r="B10" s="149"/>
      <c r="C10" s="149"/>
      <c r="D10" s="150"/>
    </row>
    <row r="11" spans="1:4" s="17" customFormat="1">
      <c r="A11" s="8" t="s">
        <v>57</v>
      </c>
      <c r="B11" s="151" t="s">
        <v>58</v>
      </c>
      <c r="C11" s="152"/>
      <c r="D11" s="9"/>
    </row>
    <row r="12" spans="1:4" s="17" customFormat="1">
      <c r="A12" s="4" t="s">
        <v>59</v>
      </c>
      <c r="B12" s="153" t="s">
        <v>60</v>
      </c>
      <c r="C12" s="154"/>
      <c r="D12" s="24" t="s">
        <v>198</v>
      </c>
    </row>
    <row r="13" spans="1:4" s="17" customFormat="1">
      <c r="A13" s="4" t="s">
        <v>62</v>
      </c>
      <c r="B13" s="153" t="s">
        <v>63</v>
      </c>
      <c r="C13" s="154"/>
      <c r="D13" s="70" t="s">
        <v>199</v>
      </c>
    </row>
    <row r="14" spans="1:4" s="17" customFormat="1" ht="15" customHeight="1">
      <c r="A14" s="4" t="s">
        <v>65</v>
      </c>
      <c r="B14" s="153" t="s">
        <v>66</v>
      </c>
      <c r="C14" s="154"/>
      <c r="D14" s="24" t="s">
        <v>200</v>
      </c>
    </row>
    <row r="15" spans="1:4" s="17" customFormat="1" ht="15.75" thickBot="1">
      <c r="A15" s="25" t="s">
        <v>67</v>
      </c>
      <c r="B15" s="155" t="s">
        <v>68</v>
      </c>
      <c r="C15" s="156"/>
      <c r="D15" s="26">
        <v>12</v>
      </c>
    </row>
    <row r="16" spans="1:4" s="17" customFormat="1" ht="15.75" thickBot="1">
      <c r="A16" s="23"/>
      <c r="B16" s="23"/>
      <c r="C16" s="23"/>
      <c r="D16" s="19"/>
    </row>
    <row r="17" spans="1:6" s="17" customFormat="1" ht="15.75" thickBot="1">
      <c r="A17" s="135" t="s">
        <v>69</v>
      </c>
      <c r="B17" s="136"/>
      <c r="C17" s="136"/>
      <c r="D17" s="136"/>
    </row>
    <row r="18" spans="1:6" s="17" customFormat="1">
      <c r="A18" s="157" t="s">
        <v>16</v>
      </c>
      <c r="B18" s="158"/>
      <c r="C18" s="27" t="s">
        <v>3</v>
      </c>
      <c r="D18" s="28" t="s">
        <v>70</v>
      </c>
    </row>
    <row r="19" spans="1:6" s="17" customFormat="1" ht="15.75" customHeight="1" thickBot="1">
      <c r="A19" s="159" t="s">
        <v>71</v>
      </c>
      <c r="B19" s="160"/>
      <c r="C19" s="29" t="s">
        <v>72</v>
      </c>
      <c r="D19" s="26">
        <v>4</v>
      </c>
    </row>
    <row r="20" spans="1:6" s="17" customFormat="1" ht="15.75" thickBot="1">
      <c r="A20" s="19"/>
      <c r="D20" s="19"/>
    </row>
    <row r="21" spans="1:6" s="17" customFormat="1" ht="15.75" customHeight="1" thickBot="1">
      <c r="A21" s="161" t="s">
        <v>73</v>
      </c>
      <c r="B21" s="162"/>
      <c r="C21" s="162"/>
      <c r="D21" s="163"/>
    </row>
    <row r="22" spans="1:6" s="17" customFormat="1" ht="30">
      <c r="A22" s="8">
        <v>1</v>
      </c>
      <c r="B22" s="151" t="s">
        <v>74</v>
      </c>
      <c r="C22" s="152"/>
      <c r="D22" s="30" t="s">
        <v>75</v>
      </c>
    </row>
    <row r="23" spans="1:6" s="17" customFormat="1">
      <c r="A23" s="4">
        <v>2</v>
      </c>
      <c r="B23" s="153" t="s">
        <v>76</v>
      </c>
      <c r="C23" s="154"/>
      <c r="D23" s="87">
        <f>'[1]Técnico em Secretariado'!$D$6</f>
        <v>2371.36</v>
      </c>
    </row>
    <row r="24" spans="1:6" s="17" customFormat="1">
      <c r="A24" s="4">
        <v>3</v>
      </c>
      <c r="B24" s="164" t="s">
        <v>77</v>
      </c>
      <c r="C24" s="165"/>
      <c r="D24" s="24" t="str">
        <f>A19</f>
        <v>Secretariado</v>
      </c>
    </row>
    <row r="25" spans="1:6" s="17" customFormat="1">
      <c r="A25" s="4">
        <v>4</v>
      </c>
      <c r="B25" s="153" t="s">
        <v>78</v>
      </c>
      <c r="C25" s="154"/>
      <c r="D25" s="31" t="s">
        <v>79</v>
      </c>
    </row>
    <row r="26" spans="1:6" s="17" customFormat="1" ht="15.75" thickBot="1">
      <c r="A26" s="25">
        <v>5</v>
      </c>
      <c r="B26" s="155" t="s">
        <v>80</v>
      </c>
      <c r="C26" s="156"/>
      <c r="D26" s="24">
        <v>4</v>
      </c>
    </row>
    <row r="27" spans="1:6" s="17" customFormat="1">
      <c r="A27" s="23"/>
      <c r="D27" s="19"/>
    </row>
    <row r="28" spans="1:6" s="17" customFormat="1" ht="16.5" thickBot="1">
      <c r="A28" s="166" t="s">
        <v>81</v>
      </c>
      <c r="B28" s="166"/>
      <c r="C28" s="166"/>
      <c r="D28" s="166"/>
    </row>
    <row r="29" spans="1:6" s="17" customFormat="1" ht="15.75" thickBot="1">
      <c r="A29" s="15" t="s">
        <v>82</v>
      </c>
      <c r="B29" s="163" t="s">
        <v>83</v>
      </c>
      <c r="C29" s="167"/>
      <c r="D29" s="32" t="s">
        <v>84</v>
      </c>
    </row>
    <row r="30" spans="1:6" s="17" customFormat="1">
      <c r="A30" s="8" t="s">
        <v>57</v>
      </c>
      <c r="B30" s="151" t="s">
        <v>85</v>
      </c>
      <c r="C30" s="152"/>
      <c r="D30" s="85">
        <f>D23</f>
        <v>2371.36</v>
      </c>
    </row>
    <row r="31" spans="1:6" s="17" customFormat="1">
      <c r="A31" s="4" t="s">
        <v>59</v>
      </c>
      <c r="B31" s="153" t="s">
        <v>86</v>
      </c>
      <c r="C31" s="154"/>
      <c r="D31" s="33"/>
    </row>
    <row r="32" spans="1:6" s="17" customFormat="1">
      <c r="A32" s="4" t="s">
        <v>62</v>
      </c>
      <c r="B32" s="153" t="s">
        <v>87</v>
      </c>
      <c r="C32" s="154"/>
      <c r="D32" s="33"/>
      <c r="F32" s="34"/>
    </row>
    <row r="33" spans="1:4" s="17" customFormat="1">
      <c r="A33" s="4" t="s">
        <v>65</v>
      </c>
      <c r="B33" s="153" t="s">
        <v>88</v>
      </c>
      <c r="C33" s="154"/>
      <c r="D33" s="33"/>
    </row>
    <row r="34" spans="1:4" s="17" customFormat="1">
      <c r="A34" s="4" t="s">
        <v>67</v>
      </c>
      <c r="B34" s="153" t="s">
        <v>89</v>
      </c>
      <c r="C34" s="154"/>
      <c r="D34" s="33"/>
    </row>
    <row r="35" spans="1:4" s="17" customFormat="1" ht="15.75" customHeight="1">
      <c r="A35" s="4" t="s">
        <v>90</v>
      </c>
      <c r="B35" s="164" t="s">
        <v>91</v>
      </c>
      <c r="C35" s="165"/>
      <c r="D35" s="33"/>
    </row>
    <row r="36" spans="1:4" s="17" customFormat="1" ht="15.75" thickBot="1">
      <c r="A36" s="35" t="s">
        <v>92</v>
      </c>
      <c r="B36" s="155" t="s">
        <v>93</v>
      </c>
      <c r="C36" s="156"/>
      <c r="D36" s="36"/>
    </row>
    <row r="37" spans="1:4" s="17" customFormat="1" ht="15.75" customHeight="1" thickBot="1">
      <c r="A37" s="168" t="s">
        <v>94</v>
      </c>
      <c r="B37" s="169"/>
      <c r="C37" s="167"/>
      <c r="D37" s="37">
        <f>SUM(D30:D36)</f>
        <v>2371.36</v>
      </c>
    </row>
    <row r="38" spans="1:4" s="17" customFormat="1">
      <c r="A38" s="38"/>
      <c r="D38" s="19"/>
    </row>
    <row r="39" spans="1:4" s="17" customFormat="1" ht="16.5" thickBot="1">
      <c r="A39" s="166" t="s">
        <v>95</v>
      </c>
      <c r="B39" s="166"/>
      <c r="C39" s="166"/>
      <c r="D39" s="166"/>
    </row>
    <row r="40" spans="1:4" s="17" customFormat="1" ht="15.75" thickBot="1">
      <c r="A40" s="15" t="s">
        <v>33</v>
      </c>
      <c r="B40" s="16" t="s">
        <v>96</v>
      </c>
      <c r="C40" s="16" t="s">
        <v>97</v>
      </c>
      <c r="D40" s="39" t="s">
        <v>84</v>
      </c>
    </row>
    <row r="41" spans="1:4" s="17" customFormat="1">
      <c r="A41" s="8" t="s">
        <v>57</v>
      </c>
      <c r="B41" s="40" t="s">
        <v>98</v>
      </c>
      <c r="C41" s="2">
        <f>1/12</f>
        <v>8.3299999999999999E-2</v>
      </c>
      <c r="D41" s="14">
        <f>C41*D37</f>
        <v>197.53</v>
      </c>
    </row>
    <row r="42" spans="1:4" s="17" customFormat="1" ht="15.75" thickBot="1">
      <c r="A42" s="8" t="s">
        <v>59</v>
      </c>
      <c r="B42" s="40" t="s">
        <v>99</v>
      </c>
      <c r="C42" s="2">
        <v>0.121</v>
      </c>
      <c r="D42" s="14">
        <f>D37*C42</f>
        <v>286.93</v>
      </c>
    </row>
    <row r="43" spans="1:4" s="17" customFormat="1" ht="15.75" thickBot="1">
      <c r="A43" s="161" t="s">
        <v>100</v>
      </c>
      <c r="B43" s="162"/>
      <c r="C43" s="41">
        <f>SUM(C41:C42)</f>
        <v>0.20430000000000001</v>
      </c>
      <c r="D43" s="13">
        <f>SUM(D41:D42)</f>
        <v>484.46</v>
      </c>
    </row>
    <row r="44" spans="1:4" s="17" customFormat="1">
      <c r="A44" s="38"/>
      <c r="D44" s="19"/>
    </row>
    <row r="45" spans="1:4" s="17" customFormat="1">
      <c r="A45" s="170" t="s">
        <v>101</v>
      </c>
      <c r="B45" s="170"/>
      <c r="C45" s="170"/>
      <c r="D45" s="42">
        <f>D37+D43</f>
        <v>2855.82</v>
      </c>
    </row>
    <row r="46" spans="1:4" s="17" customFormat="1">
      <c r="A46" s="38"/>
      <c r="D46" s="19"/>
    </row>
    <row r="47" spans="1:4" s="17" customFormat="1" ht="16.5" thickBot="1">
      <c r="A47" s="166" t="s">
        <v>102</v>
      </c>
      <c r="B47" s="166"/>
      <c r="C47" s="166"/>
      <c r="D47" s="166"/>
    </row>
    <row r="48" spans="1:4" s="17" customFormat="1" ht="15.75" thickBot="1">
      <c r="A48" s="15" t="s">
        <v>34</v>
      </c>
      <c r="B48" s="16" t="s">
        <v>103</v>
      </c>
      <c r="C48" s="16" t="s">
        <v>97</v>
      </c>
      <c r="D48" s="90" t="s">
        <v>84</v>
      </c>
    </row>
    <row r="49" spans="1:4" s="17" customFormat="1">
      <c r="A49" s="8" t="s">
        <v>57</v>
      </c>
      <c r="B49" s="40" t="s">
        <v>104</v>
      </c>
      <c r="C49" s="2">
        <v>0.2</v>
      </c>
      <c r="D49" s="89" t="s">
        <v>105</v>
      </c>
    </row>
    <row r="50" spans="1:4" s="17" customFormat="1">
      <c r="A50" s="8" t="s">
        <v>59</v>
      </c>
      <c r="B50" s="43" t="s">
        <v>106</v>
      </c>
      <c r="C50" s="2">
        <v>2.5000000000000001E-2</v>
      </c>
      <c r="D50" s="89">
        <f>C49*(D37+D43)</f>
        <v>571.16</v>
      </c>
    </row>
    <row r="51" spans="1:4" s="17" customFormat="1">
      <c r="A51" s="8" t="s">
        <v>62</v>
      </c>
      <c r="B51" s="5" t="s">
        <v>107</v>
      </c>
      <c r="C51" s="2">
        <v>0.03</v>
      </c>
      <c r="D51" s="89">
        <f>C50*(D$37+D43)</f>
        <v>71.400000000000006</v>
      </c>
    </row>
    <row r="52" spans="1:4" s="17" customFormat="1">
      <c r="A52" s="4" t="s">
        <v>65</v>
      </c>
      <c r="B52" s="5" t="s">
        <v>108</v>
      </c>
      <c r="C52" s="2">
        <v>1.4999999999999999E-2</v>
      </c>
      <c r="D52" s="89">
        <f>C51*(D$37+D43)</f>
        <v>85.67</v>
      </c>
    </row>
    <row r="53" spans="1:4" s="17" customFormat="1">
      <c r="A53" s="4" t="s">
        <v>67</v>
      </c>
      <c r="B53" s="5" t="s">
        <v>109</v>
      </c>
      <c r="C53" s="2">
        <v>0.01</v>
      </c>
      <c r="D53" s="89">
        <f>C52*(D$37+D43)</f>
        <v>42.84</v>
      </c>
    </row>
    <row r="54" spans="1:4" s="17" customFormat="1">
      <c r="A54" s="4" t="s">
        <v>90</v>
      </c>
      <c r="B54" s="44" t="s">
        <v>110</v>
      </c>
      <c r="C54" s="2">
        <v>6.0000000000000001E-3</v>
      </c>
      <c r="D54" s="89">
        <f>C53*(D43+D$37)</f>
        <v>28.56</v>
      </c>
    </row>
    <row r="55" spans="1:4" s="17" customFormat="1">
      <c r="A55" s="4" t="s">
        <v>92</v>
      </c>
      <c r="B55" s="5" t="s">
        <v>111</v>
      </c>
      <c r="C55" s="2">
        <v>2E-3</v>
      </c>
      <c r="D55" s="89">
        <f>C54*(D$37+D43)</f>
        <v>17.13</v>
      </c>
    </row>
    <row r="56" spans="1:4" s="17" customFormat="1" ht="15.75" thickBot="1">
      <c r="A56" s="4" t="s">
        <v>112</v>
      </c>
      <c r="B56" s="5" t="s">
        <v>113</v>
      </c>
      <c r="C56" s="2">
        <v>0.08</v>
      </c>
      <c r="D56" s="89">
        <f>C55*(D$37+D43)</f>
        <v>5.71</v>
      </c>
    </row>
    <row r="57" spans="1:4" s="17" customFormat="1" ht="15.75" thickBot="1">
      <c r="A57" s="161" t="s">
        <v>100</v>
      </c>
      <c r="B57" s="162"/>
      <c r="C57" s="41">
        <f>SUM(C49:C56)</f>
        <v>0.36799999999999999</v>
      </c>
      <c r="D57" s="89">
        <f>C56*(D$37+D43)</f>
        <v>228.47</v>
      </c>
    </row>
    <row r="58" spans="1:4" s="17" customFormat="1">
      <c r="A58" s="38"/>
      <c r="D58" s="91">
        <f>SUM(D50:D57)</f>
        <v>1050.94</v>
      </c>
    </row>
    <row r="59" spans="1:4" s="17" customFormat="1" ht="16.5" thickBot="1">
      <c r="A59" s="166" t="s">
        <v>114</v>
      </c>
      <c r="B59" s="166"/>
      <c r="C59" s="166"/>
      <c r="D59" s="166"/>
    </row>
    <row r="60" spans="1:4" s="17" customFormat="1" ht="15.75" thickBot="1">
      <c r="A60" s="15" t="s">
        <v>35</v>
      </c>
      <c r="B60" s="16" t="s">
        <v>115</v>
      </c>
      <c r="C60" s="163" t="s">
        <v>84</v>
      </c>
      <c r="D60" s="169"/>
    </row>
    <row r="61" spans="1:4" s="17" customFormat="1">
      <c r="A61" s="8" t="s">
        <v>57</v>
      </c>
      <c r="B61" s="40" t="s">
        <v>116</v>
      </c>
      <c r="C61" s="172">
        <v>198</v>
      </c>
      <c r="D61" s="173"/>
    </row>
    <row r="62" spans="1:4" s="17" customFormat="1">
      <c r="A62" s="4" t="s">
        <v>117</v>
      </c>
      <c r="B62" s="5" t="s">
        <v>118</v>
      </c>
      <c r="C62" s="174">
        <f>IF((6%*D30)&gt;C61,-C61,-(6%*D30))</f>
        <v>-142.28</v>
      </c>
      <c r="D62" s="175"/>
    </row>
    <row r="63" spans="1:4" s="17" customFormat="1">
      <c r="A63" s="4" t="s">
        <v>59</v>
      </c>
      <c r="B63" s="5" t="s">
        <v>119</v>
      </c>
      <c r="C63" s="174">
        <f>'[1]Técnico em Secretariado'!$G$6</f>
        <v>609</v>
      </c>
      <c r="D63" s="175"/>
    </row>
    <row r="64" spans="1:4" s="17" customFormat="1">
      <c r="A64" s="4" t="s">
        <v>120</v>
      </c>
      <c r="B64" s="5" t="s">
        <v>121</v>
      </c>
      <c r="C64" s="176">
        <v>0</v>
      </c>
      <c r="D64" s="177"/>
    </row>
    <row r="65" spans="1:4" s="17" customFormat="1">
      <c r="A65" s="4" t="s">
        <v>62</v>
      </c>
      <c r="B65" s="6" t="s">
        <v>122</v>
      </c>
      <c r="C65" s="176"/>
      <c r="D65" s="177"/>
    </row>
    <row r="66" spans="1:4" s="17" customFormat="1">
      <c r="A66" s="4" t="s">
        <v>65</v>
      </c>
      <c r="B66" s="6" t="s">
        <v>123</v>
      </c>
      <c r="C66" s="176"/>
      <c r="D66" s="177"/>
    </row>
    <row r="67" spans="1:4" s="17" customFormat="1">
      <c r="A67" s="4" t="s">
        <v>67</v>
      </c>
      <c r="B67" s="6" t="s">
        <v>124</v>
      </c>
      <c r="C67" s="176"/>
      <c r="D67" s="177"/>
    </row>
    <row r="68" spans="1:4" s="17" customFormat="1" ht="15.75" thickBot="1">
      <c r="A68" s="81"/>
      <c r="B68" s="82"/>
      <c r="C68" s="83"/>
      <c r="D68" s="83"/>
    </row>
    <row r="69" spans="1:4" s="17" customFormat="1" ht="15" customHeight="1" thickBot="1">
      <c r="A69" s="168" t="s">
        <v>125</v>
      </c>
      <c r="B69" s="169"/>
      <c r="C69" s="178">
        <f>SUM(C61:D67)</f>
        <v>664.72</v>
      </c>
      <c r="D69" s="178"/>
    </row>
    <row r="70" spans="1:4" s="17" customFormat="1">
      <c r="A70" s="179"/>
      <c r="B70" s="179"/>
      <c r="C70" s="179"/>
      <c r="D70" s="179"/>
    </row>
    <row r="71" spans="1:4" s="17" customFormat="1" ht="16.5" thickBot="1">
      <c r="A71" s="171" t="s">
        <v>126</v>
      </c>
      <c r="B71" s="171"/>
      <c r="C71" s="171"/>
      <c r="D71" s="46"/>
    </row>
    <row r="72" spans="1:4" s="17" customFormat="1" ht="15.75" thickBot="1">
      <c r="A72" s="15">
        <v>2</v>
      </c>
      <c r="B72" s="16" t="s">
        <v>127</v>
      </c>
      <c r="C72" s="16" t="s">
        <v>84</v>
      </c>
      <c r="D72" s="47"/>
    </row>
    <row r="73" spans="1:4" s="17" customFormat="1">
      <c r="A73" s="7" t="s">
        <v>33</v>
      </c>
      <c r="B73" s="5" t="s">
        <v>96</v>
      </c>
      <c r="C73" s="48">
        <f>D43</f>
        <v>484.46</v>
      </c>
      <c r="D73" s="47"/>
    </row>
    <row r="74" spans="1:4" s="17" customFormat="1">
      <c r="A74" s="7" t="s">
        <v>34</v>
      </c>
      <c r="B74" s="5" t="s">
        <v>128</v>
      </c>
      <c r="C74" s="48">
        <f>D58</f>
        <v>1050.94</v>
      </c>
      <c r="D74" s="47"/>
    </row>
    <row r="75" spans="1:4" s="17" customFormat="1" ht="15.75" thickBot="1">
      <c r="A75" s="7" t="s">
        <v>35</v>
      </c>
      <c r="B75" s="5" t="s">
        <v>115</v>
      </c>
      <c r="C75" s="48">
        <f>C69</f>
        <v>664.72</v>
      </c>
      <c r="D75" s="47"/>
    </row>
    <row r="76" spans="1:4" s="17" customFormat="1" ht="15" customHeight="1" thickBot="1">
      <c r="A76" s="168" t="s">
        <v>129</v>
      </c>
      <c r="B76" s="169"/>
      <c r="C76" s="49">
        <f>SUM(C73:C75)</f>
        <v>2200.12</v>
      </c>
      <c r="D76" s="47"/>
    </row>
    <row r="77" spans="1:4" s="17" customFormat="1" ht="15" customHeight="1">
      <c r="A77" s="47"/>
      <c r="B77" s="47"/>
      <c r="C77" s="47"/>
      <c r="D77" s="47"/>
    </row>
    <row r="78" spans="1:4" s="17" customFormat="1" ht="15" customHeight="1" thickBot="1">
      <c r="A78" s="166" t="s">
        <v>130</v>
      </c>
      <c r="B78" s="166"/>
      <c r="C78" s="166"/>
      <c r="D78" s="166"/>
    </row>
    <row r="79" spans="1:4" s="17" customFormat="1" ht="15" customHeight="1" thickBot="1">
      <c r="A79" s="15">
        <v>3</v>
      </c>
      <c r="B79" s="16" t="s">
        <v>131</v>
      </c>
      <c r="C79" s="16" t="s">
        <v>97</v>
      </c>
      <c r="D79" s="39" t="s">
        <v>84</v>
      </c>
    </row>
    <row r="80" spans="1:4" s="17" customFormat="1">
      <c r="A80" s="8" t="s">
        <v>57</v>
      </c>
      <c r="B80" s="40" t="s">
        <v>132</v>
      </c>
      <c r="C80" s="3">
        <f>1.81%</f>
        <v>1.8100000000000002E-2</v>
      </c>
      <c r="D80" s="14">
        <f t="shared" ref="D80:D85" si="0">C80*($D$37)</f>
        <v>42.92</v>
      </c>
    </row>
    <row r="81" spans="1:6" s="17" customFormat="1" ht="15" customHeight="1">
      <c r="A81" s="4" t="s">
        <v>59</v>
      </c>
      <c r="B81" s="5" t="s">
        <v>133</v>
      </c>
      <c r="C81" s="3">
        <f>C80*C56</f>
        <v>1.4E-3</v>
      </c>
      <c r="D81" s="14">
        <f t="shared" si="0"/>
        <v>3.32</v>
      </c>
    </row>
    <row r="82" spans="1:6" s="17" customFormat="1" ht="15" customHeight="1">
      <c r="A82" s="4" t="s">
        <v>62</v>
      </c>
      <c r="B82" s="5" t="s">
        <v>134</v>
      </c>
      <c r="C82" s="3">
        <v>3.2500000000000001E-2</v>
      </c>
      <c r="D82" s="14">
        <f t="shared" si="0"/>
        <v>77.069999999999993</v>
      </c>
    </row>
    <row r="83" spans="1:6" s="17" customFormat="1" ht="15" customHeight="1">
      <c r="A83" s="4" t="s">
        <v>65</v>
      </c>
      <c r="B83" s="5" t="s">
        <v>135</v>
      </c>
      <c r="C83" s="3">
        <v>2.8999999999999998E-3</v>
      </c>
      <c r="D83" s="14">
        <f t="shared" si="0"/>
        <v>6.88</v>
      </c>
    </row>
    <row r="84" spans="1:6" s="17" customFormat="1" ht="15" customHeight="1">
      <c r="A84" s="4" t="s">
        <v>67</v>
      </c>
      <c r="B84" s="5" t="s">
        <v>136</v>
      </c>
      <c r="C84" s="3">
        <f>C57*C83</f>
        <v>1.1000000000000001E-3</v>
      </c>
      <c r="D84" s="14">
        <f t="shared" si="0"/>
        <v>2.61</v>
      </c>
    </row>
    <row r="85" spans="1:6" s="17" customFormat="1" ht="15" customHeight="1" thickBot="1">
      <c r="A85" s="35" t="s">
        <v>90</v>
      </c>
      <c r="B85" s="50" t="s">
        <v>137</v>
      </c>
      <c r="C85" s="3">
        <v>7.4999999999999997E-3</v>
      </c>
      <c r="D85" s="14">
        <f t="shared" si="0"/>
        <v>17.79</v>
      </c>
      <c r="F85" s="51"/>
    </row>
    <row r="86" spans="1:6" s="17" customFormat="1" ht="15" customHeight="1">
      <c r="A86" s="180" t="s">
        <v>100</v>
      </c>
      <c r="B86" s="181"/>
      <c r="C86" s="79">
        <f>SUM(C80:C85)</f>
        <v>6.3500000000000001E-2</v>
      </c>
      <c r="D86" s="80">
        <f>SUM(D80:D85)</f>
        <v>150.59</v>
      </c>
    </row>
    <row r="87" spans="1:6" s="17" customFormat="1" ht="47.25" customHeight="1">
      <c r="A87" s="182" t="s">
        <v>138</v>
      </c>
      <c r="B87" s="182"/>
      <c r="C87" s="182"/>
      <c r="D87" s="182"/>
    </row>
    <row r="88" spans="1:6" s="17" customFormat="1" ht="18.75" customHeight="1">
      <c r="A88" s="78"/>
      <c r="B88" s="78"/>
      <c r="C88" s="78"/>
      <c r="D88" s="78"/>
    </row>
    <row r="89" spans="1:6" s="17" customFormat="1" ht="15" customHeight="1">
      <c r="A89" s="166" t="s">
        <v>139</v>
      </c>
      <c r="B89" s="166"/>
      <c r="C89" s="166"/>
      <c r="D89" s="166"/>
    </row>
    <row r="90" spans="1:6" s="17" customFormat="1" ht="15" customHeight="1">
      <c r="A90" s="166" t="s">
        <v>140</v>
      </c>
      <c r="B90" s="166"/>
      <c r="C90" s="166"/>
      <c r="D90" s="166"/>
    </row>
    <row r="91" spans="1:6" s="17" customFormat="1" ht="15" customHeight="1">
      <c r="A91" s="69" t="s">
        <v>41</v>
      </c>
      <c r="B91" s="69" t="s">
        <v>141</v>
      </c>
      <c r="C91" s="69" t="s">
        <v>97</v>
      </c>
      <c r="D91" s="69" t="s">
        <v>84</v>
      </c>
    </row>
    <row r="92" spans="1:6" s="17" customFormat="1">
      <c r="A92" s="7" t="s">
        <v>57</v>
      </c>
      <c r="B92" s="5" t="s">
        <v>142</v>
      </c>
      <c r="C92" s="12">
        <v>9.4999999999999998E-3</v>
      </c>
      <c r="D92" s="71">
        <f t="shared" ref="D92:D97" si="1">C92*($D$37)</f>
        <v>22.53</v>
      </c>
    </row>
    <row r="93" spans="1:6" s="17" customFormat="1">
      <c r="A93" s="7" t="s">
        <v>59</v>
      </c>
      <c r="B93" s="5" t="s">
        <v>143</v>
      </c>
      <c r="C93" s="12">
        <v>3.8800000000000001E-2</v>
      </c>
      <c r="D93" s="71">
        <f t="shared" si="1"/>
        <v>92.01</v>
      </c>
    </row>
    <row r="94" spans="1:6" s="17" customFormat="1">
      <c r="A94" s="7" t="s">
        <v>62</v>
      </c>
      <c r="B94" s="5" t="s">
        <v>144</v>
      </c>
      <c r="C94" s="12">
        <v>1E-3</v>
      </c>
      <c r="D94" s="71">
        <f t="shared" si="1"/>
        <v>2.37</v>
      </c>
    </row>
    <row r="95" spans="1:6" s="17" customFormat="1">
      <c r="A95" s="7" t="s">
        <v>65</v>
      </c>
      <c r="B95" s="5" t="s">
        <v>145</v>
      </c>
      <c r="C95" s="12">
        <v>2.0000000000000001E-4</v>
      </c>
      <c r="D95" s="71">
        <f t="shared" si="1"/>
        <v>0.47</v>
      </c>
    </row>
    <row r="96" spans="1:6" s="17" customFormat="1">
      <c r="A96" s="7" t="s">
        <v>67</v>
      </c>
      <c r="B96" s="5" t="s">
        <v>146</v>
      </c>
      <c r="C96" s="12">
        <v>4.1999999999999997E-3</v>
      </c>
      <c r="D96" s="71">
        <f t="shared" si="1"/>
        <v>9.9600000000000009</v>
      </c>
    </row>
    <row r="97" spans="1:4" s="17" customFormat="1">
      <c r="A97" s="183" t="s">
        <v>100</v>
      </c>
      <c r="B97" s="183"/>
      <c r="C97" s="72">
        <f>SUM(C92:C96)</f>
        <v>5.3699999999999998E-2</v>
      </c>
      <c r="D97" s="71">
        <f t="shared" si="1"/>
        <v>127.34</v>
      </c>
    </row>
    <row r="98" spans="1:4" s="17" customFormat="1"/>
    <row r="99" spans="1:4" s="17" customFormat="1" ht="16.5" thickBot="1">
      <c r="A99" s="184" t="s">
        <v>147</v>
      </c>
      <c r="B99" s="184"/>
      <c r="C99" s="184"/>
      <c r="D99" s="184"/>
    </row>
    <row r="100" spans="1:4" s="17" customFormat="1" ht="15.75" thickBot="1">
      <c r="A100" s="15" t="s">
        <v>42</v>
      </c>
      <c r="B100" s="16" t="s">
        <v>148</v>
      </c>
      <c r="C100" s="53" t="s">
        <v>84</v>
      </c>
    </row>
    <row r="101" spans="1:4" s="17" customFormat="1" ht="15.75" thickBot="1">
      <c r="A101" s="8" t="s">
        <v>57</v>
      </c>
      <c r="B101" s="40" t="s">
        <v>149</v>
      </c>
      <c r="C101" s="54"/>
    </row>
    <row r="102" spans="1:4" s="17" customFormat="1" ht="15.75" thickBot="1">
      <c r="A102" s="161" t="s">
        <v>100</v>
      </c>
      <c r="B102" s="162"/>
      <c r="C102" s="55"/>
    </row>
    <row r="103" spans="1:4" s="17" customFormat="1"/>
    <row r="104" spans="1:4" s="17" customFormat="1" ht="15.75" thickBot="1">
      <c r="A104" s="185" t="s">
        <v>150</v>
      </c>
      <c r="B104" s="185"/>
      <c r="C104" s="185"/>
    </row>
    <row r="105" spans="1:4" s="17" customFormat="1" ht="15.75" thickBot="1">
      <c r="A105" s="15">
        <v>4</v>
      </c>
      <c r="B105" s="16" t="s">
        <v>151</v>
      </c>
      <c r="C105" s="53" t="s">
        <v>84</v>
      </c>
    </row>
    <row r="106" spans="1:4" s="17" customFormat="1">
      <c r="A106" s="4" t="s">
        <v>41</v>
      </c>
      <c r="B106" s="40" t="s">
        <v>141</v>
      </c>
      <c r="C106" s="54">
        <f>D97</f>
        <v>127.34</v>
      </c>
    </row>
    <row r="107" spans="1:4" s="17" customFormat="1" ht="15.75" thickBot="1">
      <c r="A107" s="4" t="s">
        <v>42</v>
      </c>
      <c r="B107" s="56" t="s">
        <v>148</v>
      </c>
      <c r="C107" s="54">
        <f>C101</f>
        <v>0</v>
      </c>
    </row>
    <row r="108" spans="1:4" s="17" customFormat="1" ht="15.75" thickBot="1">
      <c r="A108" s="161" t="s">
        <v>100</v>
      </c>
      <c r="B108" s="162"/>
      <c r="C108" s="57">
        <f>SUM(C106:C107)</f>
        <v>127.34</v>
      </c>
    </row>
    <row r="109" spans="1:4" s="17" customFormat="1">
      <c r="A109" s="38"/>
      <c r="D109" s="19"/>
    </row>
    <row r="110" spans="1:4" s="17" customFormat="1" ht="16.5" thickBot="1">
      <c r="A110" s="166" t="s">
        <v>152</v>
      </c>
      <c r="B110" s="166"/>
      <c r="C110" s="166"/>
      <c r="D110" s="166"/>
    </row>
    <row r="111" spans="1:4" s="17" customFormat="1" ht="15.75" thickBot="1">
      <c r="A111" s="15">
        <v>5</v>
      </c>
      <c r="B111" s="163" t="s">
        <v>153</v>
      </c>
      <c r="C111" s="167"/>
      <c r="D111" s="32" t="s">
        <v>84</v>
      </c>
    </row>
    <row r="112" spans="1:4" s="17" customFormat="1">
      <c r="A112" s="8" t="s">
        <v>57</v>
      </c>
      <c r="B112" s="151" t="s">
        <v>154</v>
      </c>
      <c r="C112" s="152"/>
      <c r="D112" s="84">
        <v>0</v>
      </c>
    </row>
    <row r="113" spans="1:4" s="17" customFormat="1">
      <c r="A113" s="4" t="s">
        <v>59</v>
      </c>
      <c r="B113" s="153" t="s">
        <v>155</v>
      </c>
      <c r="C113" s="154"/>
      <c r="D113" s="84">
        <v>0</v>
      </c>
    </row>
    <row r="114" spans="1:4" s="17" customFormat="1">
      <c r="A114" s="4" t="s">
        <v>62</v>
      </c>
      <c r="B114" s="153" t="s">
        <v>156</v>
      </c>
      <c r="C114" s="154"/>
      <c r="D114" s="84">
        <v>0</v>
      </c>
    </row>
    <row r="115" spans="1:4" s="17" customFormat="1" ht="15.75" thickBot="1">
      <c r="A115" s="35" t="s">
        <v>65</v>
      </c>
      <c r="B115" s="155" t="s">
        <v>93</v>
      </c>
      <c r="C115" s="156"/>
      <c r="D115" s="36"/>
    </row>
    <row r="116" spans="1:4" s="17" customFormat="1" ht="15.75" customHeight="1" thickBot="1">
      <c r="A116" s="168" t="s">
        <v>157</v>
      </c>
      <c r="B116" s="169"/>
      <c r="C116" s="167"/>
      <c r="D116" s="37">
        <f>SUM(D112:D115)</f>
        <v>0</v>
      </c>
    </row>
    <row r="117" spans="1:4" s="17" customFormat="1"/>
    <row r="118" spans="1:4" s="17" customFormat="1" ht="16.5" thickBot="1">
      <c r="A118" s="166" t="s">
        <v>158</v>
      </c>
      <c r="B118" s="166"/>
      <c r="C118" s="166"/>
      <c r="D118" s="166"/>
    </row>
    <row r="119" spans="1:4" s="17" customFormat="1" ht="15.75" thickBot="1">
      <c r="A119" s="15">
        <v>5</v>
      </c>
      <c r="B119" s="16" t="s">
        <v>159</v>
      </c>
      <c r="C119" s="52" t="s">
        <v>97</v>
      </c>
      <c r="D119" s="39" t="s">
        <v>84</v>
      </c>
    </row>
    <row r="120" spans="1:4" s="17" customFormat="1">
      <c r="A120" s="8" t="s">
        <v>57</v>
      </c>
      <c r="B120" s="9" t="s">
        <v>160</v>
      </c>
      <c r="C120" s="10">
        <v>0.05</v>
      </c>
      <c r="D120" s="58">
        <f>C120*$D$136</f>
        <v>242.47</v>
      </c>
    </row>
    <row r="121" spans="1:4" s="17" customFormat="1">
      <c r="A121" s="4" t="s">
        <v>59</v>
      </c>
      <c r="B121" s="11" t="s">
        <v>161</v>
      </c>
      <c r="C121" s="10">
        <v>0.1</v>
      </c>
      <c r="D121" s="58">
        <f>C121*(D120+$D$136)</f>
        <v>509.19</v>
      </c>
    </row>
    <row r="122" spans="1:4" s="17" customFormat="1">
      <c r="A122" s="4" t="s">
        <v>62</v>
      </c>
      <c r="B122" s="5" t="s">
        <v>162</v>
      </c>
      <c r="C122" s="59">
        <f>SUM(C124:C126)</f>
        <v>8.6499999999999994E-2</v>
      </c>
      <c r="D122" s="60"/>
    </row>
    <row r="123" spans="1:4" s="17" customFormat="1">
      <c r="A123" s="4" t="s">
        <v>163</v>
      </c>
      <c r="B123" s="5" t="s">
        <v>164</v>
      </c>
      <c r="C123" s="61">
        <f>SUM(C124:C126)</f>
        <v>8.6499999999999994E-2</v>
      </c>
      <c r="D123" s="60"/>
    </row>
    <row r="124" spans="1:4" s="17" customFormat="1">
      <c r="A124" s="4" t="s">
        <v>165</v>
      </c>
      <c r="B124" s="5" t="s">
        <v>166</v>
      </c>
      <c r="C124" s="61">
        <v>6.4999999999999997E-3</v>
      </c>
      <c r="D124" s="60">
        <f>(D136+D120+D121)/(1-C122)*C124</f>
        <v>39.85</v>
      </c>
    </row>
    <row r="125" spans="1:4" s="17" customFormat="1">
      <c r="A125" s="4" t="s">
        <v>167</v>
      </c>
      <c r="B125" s="5" t="s">
        <v>168</v>
      </c>
      <c r="C125" s="61">
        <v>0.03</v>
      </c>
      <c r="D125" s="60">
        <f>(D136+D120+D121)/(1-C122)*C125</f>
        <v>183.94</v>
      </c>
    </row>
    <row r="126" spans="1:4" s="17" customFormat="1" ht="15.75" thickBot="1">
      <c r="A126" s="4" t="s">
        <v>169</v>
      </c>
      <c r="B126" s="43" t="s">
        <v>170</v>
      </c>
      <c r="C126" s="61">
        <v>0.05</v>
      </c>
      <c r="D126" s="60">
        <f>(D136+D120+D121)/(1-C122)*C126</f>
        <v>306.57</v>
      </c>
    </row>
    <row r="127" spans="1:4" s="17" customFormat="1" ht="15.75" thickBot="1">
      <c r="A127" s="161" t="s">
        <v>100</v>
      </c>
      <c r="B127" s="162"/>
      <c r="C127" s="162"/>
      <c r="D127" s="62">
        <f>SUM(D120:D126)</f>
        <v>1282.02</v>
      </c>
    </row>
    <row r="128" spans="1:4" s="17" customFormat="1" ht="15.75" customHeight="1">
      <c r="A128" s="38"/>
      <c r="D128" s="19"/>
    </row>
    <row r="129" spans="1:8" s="17" customFormat="1" ht="16.5" thickBot="1">
      <c r="A129" s="186" t="s">
        <v>171</v>
      </c>
      <c r="B129" s="186"/>
      <c r="C129" s="186"/>
      <c r="D129" s="186"/>
    </row>
    <row r="130" spans="1:8" s="17" customFormat="1" ht="15.75" customHeight="1" thickBot="1">
      <c r="A130" s="168" t="s">
        <v>172</v>
      </c>
      <c r="B130" s="169"/>
      <c r="C130" s="167"/>
      <c r="D130" s="39" t="s">
        <v>173</v>
      </c>
    </row>
    <row r="131" spans="1:8" s="17" customFormat="1">
      <c r="A131" s="8" t="s">
        <v>57</v>
      </c>
      <c r="B131" s="151" t="s">
        <v>174</v>
      </c>
      <c r="C131" s="152"/>
      <c r="D131" s="63">
        <f>D37</f>
        <v>2371.36</v>
      </c>
    </row>
    <row r="132" spans="1:8" s="17" customFormat="1">
      <c r="A132" s="4" t="s">
        <v>59</v>
      </c>
      <c r="B132" s="153" t="s">
        <v>175</v>
      </c>
      <c r="C132" s="154"/>
      <c r="D132" s="64">
        <f>C76</f>
        <v>2200.12</v>
      </c>
    </row>
    <row r="133" spans="1:8" s="17" customFormat="1">
      <c r="A133" s="4" t="s">
        <v>62</v>
      </c>
      <c r="B133" s="153" t="s">
        <v>176</v>
      </c>
      <c r="C133" s="154"/>
      <c r="D133" s="64">
        <f>D86</f>
        <v>150.59</v>
      </c>
    </row>
    <row r="134" spans="1:8" s="17" customFormat="1" ht="15" customHeight="1">
      <c r="A134" s="4" t="s">
        <v>65</v>
      </c>
      <c r="B134" s="65" t="s">
        <v>177</v>
      </c>
      <c r="C134" s="66"/>
      <c r="D134" s="64">
        <f>C108</f>
        <v>127.34</v>
      </c>
    </row>
    <row r="135" spans="1:8" s="17" customFormat="1">
      <c r="A135" s="4" t="s">
        <v>67</v>
      </c>
      <c r="B135" s="153" t="s">
        <v>178</v>
      </c>
      <c r="C135" s="154"/>
      <c r="D135" s="64">
        <f>D116</f>
        <v>0</v>
      </c>
    </row>
    <row r="136" spans="1:8" s="17" customFormat="1" ht="15" customHeight="1">
      <c r="A136" s="188" t="s">
        <v>179</v>
      </c>
      <c r="B136" s="189"/>
      <c r="C136" s="190"/>
      <c r="D136" s="64">
        <f>SUM(D131:D135)</f>
        <v>4849.41</v>
      </c>
    </row>
    <row r="137" spans="1:8" s="17" customFormat="1" ht="15.75" customHeight="1">
      <c r="A137" s="35" t="s">
        <v>90</v>
      </c>
      <c r="B137" s="191" t="s">
        <v>180</v>
      </c>
      <c r="C137" s="192"/>
      <c r="D137" s="67">
        <f>D127</f>
        <v>1282.02</v>
      </c>
    </row>
    <row r="138" spans="1:8" s="17" customFormat="1" ht="15" customHeight="1">
      <c r="A138" s="183" t="s">
        <v>181</v>
      </c>
      <c r="B138" s="183"/>
      <c r="C138" s="183"/>
      <c r="D138" s="68">
        <f>SUM(D136:D137)</f>
        <v>6131.43</v>
      </c>
    </row>
    <row r="140" spans="1:8">
      <c r="A140" s="193" t="s">
        <v>182</v>
      </c>
      <c r="B140" s="193"/>
      <c r="C140" s="193"/>
      <c r="D140" s="193"/>
      <c r="E140" s="193"/>
      <c r="F140" s="193"/>
      <c r="G140" s="193"/>
    </row>
    <row r="141" spans="1:8">
      <c r="A141" s="74"/>
      <c r="B141" s="194" t="s">
        <v>183</v>
      </c>
      <c r="C141" s="194"/>
      <c r="D141" s="194"/>
      <c r="E141" s="194"/>
      <c r="F141" s="194"/>
      <c r="G141" s="74" t="s">
        <v>84</v>
      </c>
    </row>
    <row r="142" spans="1:8">
      <c r="A142" s="73" t="s">
        <v>57</v>
      </c>
      <c r="B142" s="195" t="s">
        <v>184</v>
      </c>
      <c r="C142" s="195"/>
      <c r="D142" s="195"/>
      <c r="E142" s="195"/>
      <c r="F142" s="195"/>
      <c r="G142" s="75">
        <f>SUM(D136:D137)</f>
        <v>6131.43</v>
      </c>
      <c r="H142" s="86">
        <f>G142*2</f>
        <v>12262.86</v>
      </c>
    </row>
    <row r="143" spans="1:8">
      <c r="A143" s="73" t="s">
        <v>59</v>
      </c>
      <c r="B143" s="196" t="s">
        <v>185</v>
      </c>
      <c r="C143" s="197"/>
      <c r="D143" s="197"/>
      <c r="E143" s="197"/>
      <c r="F143" s="198"/>
      <c r="G143" s="75">
        <f>G142/22</f>
        <v>278.7</v>
      </c>
    </row>
    <row r="144" spans="1:8">
      <c r="A144" s="73" t="s">
        <v>62</v>
      </c>
      <c r="B144" s="195" t="s">
        <v>186</v>
      </c>
      <c r="C144" s="195"/>
      <c r="D144" s="195"/>
      <c r="E144" s="76">
        <v>4</v>
      </c>
      <c r="F144" s="77" t="s">
        <v>187</v>
      </c>
      <c r="G144" s="75">
        <f>G142*E144</f>
        <v>24525.72</v>
      </c>
    </row>
    <row r="145" spans="1:7">
      <c r="A145" s="73" t="s">
        <v>65</v>
      </c>
      <c r="B145" s="199" t="s">
        <v>188</v>
      </c>
      <c r="C145" s="199"/>
      <c r="D145" s="199"/>
      <c r="E145" s="76">
        <v>12</v>
      </c>
      <c r="F145" s="77" t="s">
        <v>189</v>
      </c>
      <c r="G145" s="75">
        <f>G144*12</f>
        <v>294308.64</v>
      </c>
    </row>
    <row r="146" spans="1:7">
      <c r="A146" s="187" t="s">
        <v>190</v>
      </c>
      <c r="B146" s="187"/>
      <c r="C146" s="187"/>
      <c r="D146" s="187"/>
      <c r="E146" s="187"/>
      <c r="F146" s="187"/>
      <c r="G146" s="187"/>
    </row>
  </sheetData>
  <mergeCells count="84">
    <mergeCell ref="A146:G146"/>
    <mergeCell ref="B133:C133"/>
    <mergeCell ref="B135:C135"/>
    <mergeCell ref="A136:C136"/>
    <mergeCell ref="B137:C137"/>
    <mergeCell ref="A138:C138"/>
    <mergeCell ref="A140:G140"/>
    <mergeCell ref="B141:F141"/>
    <mergeCell ref="B142:F142"/>
    <mergeCell ref="B143:F143"/>
    <mergeCell ref="B144:D144"/>
    <mergeCell ref="B145:D145"/>
    <mergeCell ref="B132:C132"/>
    <mergeCell ref="B111:C111"/>
    <mergeCell ref="B112:C112"/>
    <mergeCell ref="B113:C113"/>
    <mergeCell ref="B114:C114"/>
    <mergeCell ref="B115:C115"/>
    <mergeCell ref="A116:C116"/>
    <mergeCell ref="A118:D118"/>
    <mergeCell ref="A127:C127"/>
    <mergeCell ref="A129:D129"/>
    <mergeCell ref="A130:C130"/>
    <mergeCell ref="B131:C131"/>
    <mergeCell ref="A110:D110"/>
    <mergeCell ref="A76:B76"/>
    <mergeCell ref="A78:D78"/>
    <mergeCell ref="A86:B86"/>
    <mergeCell ref="A87:D87"/>
    <mergeCell ref="A89:D89"/>
    <mergeCell ref="A90:D90"/>
    <mergeCell ref="A97:B97"/>
    <mergeCell ref="A99:D99"/>
    <mergeCell ref="A102:B102"/>
    <mergeCell ref="A104:C104"/>
    <mergeCell ref="A108:B108"/>
    <mergeCell ref="A71:C71"/>
    <mergeCell ref="C60:D60"/>
    <mergeCell ref="C61:D61"/>
    <mergeCell ref="C62:D62"/>
    <mergeCell ref="C63:D63"/>
    <mergeCell ref="C64:D64"/>
    <mergeCell ref="C65:D65"/>
    <mergeCell ref="C66:D66"/>
    <mergeCell ref="C67:D67"/>
    <mergeCell ref="A69:B69"/>
    <mergeCell ref="C69:D69"/>
    <mergeCell ref="A70:D70"/>
    <mergeCell ref="A59:D59"/>
    <mergeCell ref="B32:C32"/>
    <mergeCell ref="B33:C33"/>
    <mergeCell ref="B34:C34"/>
    <mergeCell ref="B35:C35"/>
    <mergeCell ref="B36:C36"/>
    <mergeCell ref="A37:C37"/>
    <mergeCell ref="A39:D39"/>
    <mergeCell ref="A43:B43"/>
    <mergeCell ref="A45:C45"/>
    <mergeCell ref="A47:D47"/>
    <mergeCell ref="A57:B57"/>
    <mergeCell ref="B31:C31"/>
    <mergeCell ref="A18:B18"/>
    <mergeCell ref="A19:B19"/>
    <mergeCell ref="A21:D21"/>
    <mergeCell ref="B22:C22"/>
    <mergeCell ref="B23:C23"/>
    <mergeCell ref="B24:C24"/>
    <mergeCell ref="B25:C25"/>
    <mergeCell ref="B26:C26"/>
    <mergeCell ref="A28:D28"/>
    <mergeCell ref="B29:C29"/>
    <mergeCell ref="B30:C30"/>
    <mergeCell ref="A17:D17"/>
    <mergeCell ref="A1:D2"/>
    <mergeCell ref="A3:D4"/>
    <mergeCell ref="B6:D6"/>
    <mergeCell ref="B7:D7"/>
    <mergeCell ref="B8:D8"/>
    <mergeCell ref="A10:D10"/>
    <mergeCell ref="B11:C11"/>
    <mergeCell ref="B12:C12"/>
    <mergeCell ref="B13:C13"/>
    <mergeCell ref="B14:C14"/>
    <mergeCell ref="B15:C15"/>
  </mergeCells>
  <printOptions horizontalCentered="1"/>
  <pageMargins left="0.23622047244094491" right="0.23622047244094491" top="0.86614173228346458" bottom="0.43307086614173229" header="0.15748031496062992" footer="0.31496062992125984"/>
  <pageSetup paperSize="9" scale="68" orientation="portrait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C7E1FC-91E0-4DC3-8A59-E7BC7D4D3FE3}">
  <sheetPr>
    <tabColor rgb="FF0070C0"/>
  </sheetPr>
  <dimension ref="A1:H146"/>
  <sheetViews>
    <sheetView showGridLines="0" view="pageBreakPreview" topLeftCell="A53" zoomScale="115" zoomScaleNormal="90" zoomScaleSheetLayoutView="115" workbookViewId="0">
      <selection activeCell="C64" sqref="C64:D64"/>
    </sheetView>
  </sheetViews>
  <sheetFormatPr defaultRowHeight="15"/>
  <cols>
    <col min="1" max="1" width="14.5703125" style="1" bestFit="1" customWidth="1"/>
    <col min="2" max="2" width="59" bestFit="1" customWidth="1"/>
    <col min="3" max="3" width="20" bestFit="1" customWidth="1"/>
    <col min="4" max="4" width="34.7109375" style="1" bestFit="1" customWidth="1"/>
    <col min="6" max="6" width="15.85546875" customWidth="1"/>
    <col min="7" max="7" width="16.140625" customWidth="1"/>
    <col min="8" max="8" width="14" bestFit="1" customWidth="1"/>
  </cols>
  <sheetData>
    <row r="1" spans="1:4" s="17" customFormat="1" ht="43.5" customHeight="1">
      <c r="A1" s="137" t="s">
        <v>50</v>
      </c>
      <c r="B1" s="138"/>
      <c r="C1" s="138"/>
      <c r="D1" s="138"/>
    </row>
    <row r="2" spans="1:4" s="17" customFormat="1" ht="66.75" customHeight="1" thickBot="1">
      <c r="A2" s="139"/>
      <c r="B2" s="139"/>
      <c r="C2" s="139"/>
      <c r="D2" s="139"/>
    </row>
    <row r="3" spans="1:4" s="17" customFormat="1" ht="15" customHeight="1">
      <c r="A3" s="140" t="s">
        <v>51</v>
      </c>
      <c r="B3" s="141"/>
      <c r="C3" s="141"/>
      <c r="D3" s="141"/>
    </row>
    <row r="4" spans="1:4" s="17" customFormat="1" ht="15.75" customHeight="1" thickBot="1">
      <c r="A4" s="142"/>
      <c r="B4" s="143"/>
      <c r="C4" s="143"/>
      <c r="D4" s="143"/>
    </row>
    <row r="5" spans="1:4" s="17" customFormat="1" ht="15.75" thickBot="1">
      <c r="A5" s="18"/>
      <c r="D5" s="19"/>
    </row>
    <row r="6" spans="1:4" s="17" customFormat="1">
      <c r="A6" s="20" t="s">
        <v>52</v>
      </c>
      <c r="B6" s="144" t="s">
        <v>53</v>
      </c>
      <c r="C6" s="144"/>
      <c r="D6" s="144"/>
    </row>
    <row r="7" spans="1:4" s="17" customFormat="1">
      <c r="A7" s="21" t="s">
        <v>54</v>
      </c>
      <c r="B7" s="145"/>
      <c r="C7" s="146"/>
      <c r="D7" s="146"/>
    </row>
    <row r="8" spans="1:4" s="17" customFormat="1" ht="15.75" thickBot="1">
      <c r="A8" s="22" t="s">
        <v>55</v>
      </c>
      <c r="B8" s="147"/>
      <c r="C8" s="147"/>
      <c r="D8" s="147"/>
    </row>
    <row r="9" spans="1:4" s="17" customFormat="1" ht="15.75" thickBot="1">
      <c r="A9" s="23"/>
      <c r="B9" s="23"/>
      <c r="C9" s="23"/>
      <c r="D9" s="19"/>
    </row>
    <row r="10" spans="1:4" s="17" customFormat="1" ht="15.75" thickBot="1">
      <c r="A10" s="148" t="s">
        <v>56</v>
      </c>
      <c r="B10" s="149"/>
      <c r="C10" s="149"/>
      <c r="D10" s="150"/>
    </row>
    <row r="11" spans="1:4" s="17" customFormat="1">
      <c r="A11" s="8" t="s">
        <v>57</v>
      </c>
      <c r="B11" s="151" t="s">
        <v>58</v>
      </c>
      <c r="C11" s="152"/>
      <c r="D11" s="9"/>
    </row>
    <row r="12" spans="1:4" s="17" customFormat="1">
      <c r="A12" s="4" t="s">
        <v>59</v>
      </c>
      <c r="B12" s="153" t="s">
        <v>60</v>
      </c>
      <c r="C12" s="154"/>
      <c r="D12" s="24" t="s">
        <v>201</v>
      </c>
    </row>
    <row r="13" spans="1:4" s="17" customFormat="1">
      <c r="A13" s="4" t="s">
        <v>62</v>
      </c>
      <c r="B13" s="153" t="s">
        <v>63</v>
      </c>
      <c r="C13" s="154"/>
      <c r="D13" s="128" t="s">
        <v>202</v>
      </c>
    </row>
    <row r="14" spans="1:4" s="17" customFormat="1" ht="15" customHeight="1">
      <c r="A14" s="4" t="s">
        <v>65</v>
      </c>
      <c r="B14" s="153" t="s">
        <v>66</v>
      </c>
      <c r="C14" s="154"/>
      <c r="D14" s="24" t="s">
        <v>203</v>
      </c>
    </row>
    <row r="15" spans="1:4" s="17" customFormat="1" ht="15.75" thickBot="1">
      <c r="A15" s="25" t="s">
        <v>67</v>
      </c>
      <c r="B15" s="155" t="s">
        <v>68</v>
      </c>
      <c r="C15" s="156"/>
      <c r="D15" s="26">
        <v>12</v>
      </c>
    </row>
    <row r="16" spans="1:4" s="17" customFormat="1" ht="15.75" thickBot="1">
      <c r="A16" s="23"/>
      <c r="B16" s="23"/>
      <c r="C16" s="23"/>
      <c r="D16" s="19"/>
    </row>
    <row r="17" spans="1:6" s="17" customFormat="1" ht="15.75" thickBot="1">
      <c r="A17" s="135" t="s">
        <v>69</v>
      </c>
      <c r="B17" s="136"/>
      <c r="C17" s="136"/>
      <c r="D17" s="136"/>
    </row>
    <row r="18" spans="1:6" s="17" customFormat="1">
      <c r="A18" s="157" t="s">
        <v>16</v>
      </c>
      <c r="B18" s="158"/>
      <c r="C18" s="27" t="s">
        <v>3</v>
      </c>
      <c r="D18" s="28" t="s">
        <v>70</v>
      </c>
    </row>
    <row r="19" spans="1:6" s="17" customFormat="1" ht="15.75" customHeight="1" thickBot="1">
      <c r="A19" s="159" t="s">
        <v>71</v>
      </c>
      <c r="B19" s="160"/>
      <c r="C19" s="29" t="s">
        <v>72</v>
      </c>
      <c r="D19" s="26">
        <v>4</v>
      </c>
    </row>
    <row r="20" spans="1:6" s="17" customFormat="1" ht="15.75" thickBot="1">
      <c r="A20" s="19"/>
      <c r="D20" s="19"/>
    </row>
    <row r="21" spans="1:6" s="17" customFormat="1" ht="15.75" customHeight="1" thickBot="1">
      <c r="A21" s="161" t="s">
        <v>73</v>
      </c>
      <c r="B21" s="162"/>
      <c r="C21" s="162"/>
      <c r="D21" s="163"/>
    </row>
    <row r="22" spans="1:6" s="17" customFormat="1" ht="30">
      <c r="A22" s="8">
        <v>1</v>
      </c>
      <c r="B22" s="151" t="s">
        <v>74</v>
      </c>
      <c r="C22" s="152"/>
      <c r="D22" s="30" t="s">
        <v>75</v>
      </c>
    </row>
    <row r="23" spans="1:6" s="17" customFormat="1">
      <c r="A23" s="4">
        <v>2</v>
      </c>
      <c r="B23" s="153" t="s">
        <v>76</v>
      </c>
      <c r="C23" s="154"/>
      <c r="D23" s="87">
        <f>'[1]Técnico em Secretariado'!$D$7</f>
        <v>2250.19</v>
      </c>
    </row>
    <row r="24" spans="1:6" s="17" customFormat="1">
      <c r="A24" s="4">
        <v>3</v>
      </c>
      <c r="B24" s="164" t="s">
        <v>77</v>
      </c>
      <c r="C24" s="165"/>
      <c r="D24" s="24" t="str">
        <f>A19</f>
        <v>Secretariado</v>
      </c>
    </row>
    <row r="25" spans="1:6" s="17" customFormat="1">
      <c r="A25" s="4">
        <v>4</v>
      </c>
      <c r="B25" s="153" t="s">
        <v>78</v>
      </c>
      <c r="C25" s="154"/>
      <c r="D25" s="31" t="s">
        <v>79</v>
      </c>
    </row>
    <row r="26" spans="1:6" s="17" customFormat="1" ht="15.75" thickBot="1">
      <c r="A26" s="25">
        <v>5</v>
      </c>
      <c r="B26" s="155" t="s">
        <v>80</v>
      </c>
      <c r="C26" s="156"/>
      <c r="D26" s="24">
        <v>4</v>
      </c>
    </row>
    <row r="27" spans="1:6" s="17" customFormat="1">
      <c r="A27" s="23"/>
      <c r="D27" s="19"/>
    </row>
    <row r="28" spans="1:6" s="17" customFormat="1" ht="16.5" thickBot="1">
      <c r="A28" s="166" t="s">
        <v>81</v>
      </c>
      <c r="B28" s="166"/>
      <c r="C28" s="166"/>
      <c r="D28" s="166"/>
    </row>
    <row r="29" spans="1:6" s="17" customFormat="1" ht="15.75" thickBot="1">
      <c r="A29" s="15" t="s">
        <v>82</v>
      </c>
      <c r="B29" s="163" t="s">
        <v>83</v>
      </c>
      <c r="C29" s="167"/>
      <c r="D29" s="32" t="s">
        <v>84</v>
      </c>
    </row>
    <row r="30" spans="1:6" s="17" customFormat="1">
      <c r="A30" s="8" t="s">
        <v>57</v>
      </c>
      <c r="B30" s="151" t="s">
        <v>85</v>
      </c>
      <c r="C30" s="152"/>
      <c r="D30" s="85">
        <f>D23</f>
        <v>2250.19</v>
      </c>
    </row>
    <row r="31" spans="1:6" s="17" customFormat="1">
      <c r="A31" s="4" t="s">
        <v>59</v>
      </c>
      <c r="B31" s="153" t="s">
        <v>86</v>
      </c>
      <c r="C31" s="154"/>
      <c r="D31" s="33"/>
    </row>
    <row r="32" spans="1:6" s="17" customFormat="1">
      <c r="A32" s="4" t="s">
        <v>62</v>
      </c>
      <c r="B32" s="153" t="s">
        <v>87</v>
      </c>
      <c r="C32" s="154"/>
      <c r="D32" s="33"/>
      <c r="F32" s="34"/>
    </row>
    <row r="33" spans="1:4" s="17" customFormat="1">
      <c r="A33" s="4" t="s">
        <v>65</v>
      </c>
      <c r="B33" s="153" t="s">
        <v>88</v>
      </c>
      <c r="C33" s="154"/>
      <c r="D33" s="33"/>
    </row>
    <row r="34" spans="1:4" s="17" customFormat="1">
      <c r="A34" s="4" t="s">
        <v>67</v>
      </c>
      <c r="B34" s="153" t="s">
        <v>89</v>
      </c>
      <c r="C34" s="154"/>
      <c r="D34" s="33"/>
    </row>
    <row r="35" spans="1:4" s="17" customFormat="1" ht="15.75" customHeight="1">
      <c r="A35" s="4" t="s">
        <v>90</v>
      </c>
      <c r="B35" s="164" t="s">
        <v>91</v>
      </c>
      <c r="C35" s="165"/>
      <c r="D35" s="33"/>
    </row>
    <row r="36" spans="1:4" s="17" customFormat="1" ht="15.75" thickBot="1">
      <c r="A36" s="35" t="s">
        <v>92</v>
      </c>
      <c r="B36" s="155" t="s">
        <v>93</v>
      </c>
      <c r="C36" s="156"/>
      <c r="D36" s="36"/>
    </row>
    <row r="37" spans="1:4" s="17" customFormat="1" ht="15.75" customHeight="1" thickBot="1">
      <c r="A37" s="168" t="s">
        <v>94</v>
      </c>
      <c r="B37" s="169"/>
      <c r="C37" s="167"/>
      <c r="D37" s="37">
        <f>SUM(D30:D36)</f>
        <v>2250.19</v>
      </c>
    </row>
    <row r="38" spans="1:4" s="17" customFormat="1">
      <c r="A38" s="38"/>
      <c r="D38" s="19"/>
    </row>
    <row r="39" spans="1:4" s="17" customFormat="1" ht="16.5" thickBot="1">
      <c r="A39" s="166" t="s">
        <v>95</v>
      </c>
      <c r="B39" s="166"/>
      <c r="C39" s="166"/>
      <c r="D39" s="166"/>
    </row>
    <row r="40" spans="1:4" s="17" customFormat="1" ht="15.75" thickBot="1">
      <c r="A40" s="15" t="s">
        <v>33</v>
      </c>
      <c r="B40" s="16" t="s">
        <v>96</v>
      </c>
      <c r="C40" s="16" t="s">
        <v>97</v>
      </c>
      <c r="D40" s="39" t="s">
        <v>84</v>
      </c>
    </row>
    <row r="41" spans="1:4" s="17" customFormat="1">
      <c r="A41" s="8" t="s">
        <v>57</v>
      </c>
      <c r="B41" s="40" t="s">
        <v>98</v>
      </c>
      <c r="C41" s="2">
        <f>1/12</f>
        <v>8.3299999999999999E-2</v>
      </c>
      <c r="D41" s="14">
        <f>C41*D37</f>
        <v>187.44</v>
      </c>
    </row>
    <row r="42" spans="1:4" s="17" customFormat="1" ht="15.75" thickBot="1">
      <c r="A42" s="8" t="s">
        <v>59</v>
      </c>
      <c r="B42" s="40" t="s">
        <v>99</v>
      </c>
      <c r="C42" s="2">
        <v>0.121</v>
      </c>
      <c r="D42" s="14">
        <f>D37*C42</f>
        <v>272.27</v>
      </c>
    </row>
    <row r="43" spans="1:4" s="17" customFormat="1" ht="15.75" thickBot="1">
      <c r="A43" s="161" t="s">
        <v>100</v>
      </c>
      <c r="B43" s="162"/>
      <c r="C43" s="41">
        <f>SUM(C41:C42)</f>
        <v>0.20430000000000001</v>
      </c>
      <c r="D43" s="13">
        <f>SUM(D41:D42)</f>
        <v>459.71</v>
      </c>
    </row>
    <row r="44" spans="1:4" s="17" customFormat="1">
      <c r="A44" s="38"/>
      <c r="D44" s="19"/>
    </row>
    <row r="45" spans="1:4" s="17" customFormat="1">
      <c r="A45" s="170" t="s">
        <v>101</v>
      </c>
      <c r="B45" s="170"/>
      <c r="C45" s="170"/>
      <c r="D45" s="42">
        <f>D37+D43</f>
        <v>2709.9</v>
      </c>
    </row>
    <row r="46" spans="1:4" s="17" customFormat="1">
      <c r="A46" s="38"/>
      <c r="D46" s="19"/>
    </row>
    <row r="47" spans="1:4" s="17" customFormat="1" ht="16.5" thickBot="1">
      <c r="A47" s="166" t="s">
        <v>102</v>
      </c>
      <c r="B47" s="166"/>
      <c r="C47" s="166"/>
      <c r="D47" s="166"/>
    </row>
    <row r="48" spans="1:4" s="17" customFormat="1" ht="15.75" thickBot="1">
      <c r="A48" s="15" t="s">
        <v>34</v>
      </c>
      <c r="B48" s="16" t="s">
        <v>103</v>
      </c>
      <c r="C48" s="16" t="s">
        <v>97</v>
      </c>
      <c r="D48" s="90" t="s">
        <v>84</v>
      </c>
    </row>
    <row r="49" spans="1:4" s="17" customFormat="1">
      <c r="A49" s="8" t="s">
        <v>57</v>
      </c>
      <c r="B49" s="40" t="s">
        <v>104</v>
      </c>
      <c r="C49" s="2">
        <v>0.2</v>
      </c>
      <c r="D49" s="89" t="s">
        <v>105</v>
      </c>
    </row>
    <row r="50" spans="1:4" s="17" customFormat="1">
      <c r="A50" s="8" t="s">
        <v>59</v>
      </c>
      <c r="B50" s="43" t="s">
        <v>106</v>
      </c>
      <c r="C50" s="2">
        <v>2.5000000000000001E-2</v>
      </c>
      <c r="D50" s="89">
        <f>C49*(D37+D43)</f>
        <v>541.98</v>
      </c>
    </row>
    <row r="51" spans="1:4" s="17" customFormat="1">
      <c r="A51" s="8" t="s">
        <v>62</v>
      </c>
      <c r="B51" s="5" t="s">
        <v>107</v>
      </c>
      <c r="C51" s="2">
        <v>0.03</v>
      </c>
      <c r="D51" s="89">
        <f>C50*(D$37+D43)</f>
        <v>67.75</v>
      </c>
    </row>
    <row r="52" spans="1:4" s="17" customFormat="1">
      <c r="A52" s="4" t="s">
        <v>65</v>
      </c>
      <c r="B52" s="5" t="s">
        <v>108</v>
      </c>
      <c r="C52" s="2">
        <v>1.4999999999999999E-2</v>
      </c>
      <c r="D52" s="89">
        <f>C51*(D$37+D43)</f>
        <v>81.3</v>
      </c>
    </row>
    <row r="53" spans="1:4" s="17" customFormat="1">
      <c r="A53" s="4" t="s">
        <v>67</v>
      </c>
      <c r="B53" s="5" t="s">
        <v>109</v>
      </c>
      <c r="C53" s="2">
        <v>0.01</v>
      </c>
      <c r="D53" s="89">
        <f>C52*(D$37+D43)</f>
        <v>40.65</v>
      </c>
    </row>
    <row r="54" spans="1:4" s="17" customFormat="1">
      <c r="A54" s="4" t="s">
        <v>90</v>
      </c>
      <c r="B54" s="44" t="s">
        <v>110</v>
      </c>
      <c r="C54" s="2">
        <v>6.0000000000000001E-3</v>
      </c>
      <c r="D54" s="89">
        <f>C53*(D43+D$37)</f>
        <v>27.1</v>
      </c>
    </row>
    <row r="55" spans="1:4" s="17" customFormat="1">
      <c r="A55" s="4" t="s">
        <v>92</v>
      </c>
      <c r="B55" s="5" t="s">
        <v>111</v>
      </c>
      <c r="C55" s="2">
        <v>2E-3</v>
      </c>
      <c r="D55" s="89">
        <f>C54*(D$37+D43)</f>
        <v>16.260000000000002</v>
      </c>
    </row>
    <row r="56" spans="1:4" s="17" customFormat="1" ht="15.75" thickBot="1">
      <c r="A56" s="4" t="s">
        <v>112</v>
      </c>
      <c r="B56" s="5" t="s">
        <v>113</v>
      </c>
      <c r="C56" s="2">
        <v>0.08</v>
      </c>
      <c r="D56" s="89">
        <f>C55*(D$37+D43)</f>
        <v>5.42</v>
      </c>
    </row>
    <row r="57" spans="1:4" s="17" customFormat="1" ht="15.75" thickBot="1">
      <c r="A57" s="161" t="s">
        <v>100</v>
      </c>
      <c r="B57" s="162"/>
      <c r="C57" s="41">
        <f>SUM(C49:C56)</f>
        <v>0.36799999999999999</v>
      </c>
      <c r="D57" s="89">
        <f>C56*(D$37+D43)</f>
        <v>216.79</v>
      </c>
    </row>
    <row r="58" spans="1:4" s="17" customFormat="1">
      <c r="A58" s="38"/>
      <c r="D58" s="91">
        <f>SUM(D50:D57)</f>
        <v>997.25</v>
      </c>
    </row>
    <row r="59" spans="1:4" s="17" customFormat="1" ht="16.5" thickBot="1">
      <c r="A59" s="166" t="s">
        <v>114</v>
      </c>
      <c r="B59" s="166"/>
      <c r="C59" s="166"/>
      <c r="D59" s="166"/>
    </row>
    <row r="60" spans="1:4" s="17" customFormat="1" ht="15.75" thickBot="1">
      <c r="A60" s="15" t="s">
        <v>35</v>
      </c>
      <c r="B60" s="16" t="s">
        <v>115</v>
      </c>
      <c r="C60" s="163" t="s">
        <v>84</v>
      </c>
      <c r="D60" s="169"/>
    </row>
    <row r="61" spans="1:4" s="17" customFormat="1">
      <c r="A61" s="8" t="s">
        <v>57</v>
      </c>
      <c r="B61" s="40" t="s">
        <v>116</v>
      </c>
      <c r="C61" s="172">
        <v>198</v>
      </c>
      <c r="D61" s="173"/>
    </row>
    <row r="62" spans="1:4" s="17" customFormat="1">
      <c r="A62" s="4" t="s">
        <v>117</v>
      </c>
      <c r="B62" s="5" t="s">
        <v>118</v>
      </c>
      <c r="C62" s="174">
        <f>IF((6%*D30)&gt;C61,-C61,-(6%*D30))</f>
        <v>-135.01</v>
      </c>
      <c r="D62" s="175"/>
    </row>
    <row r="63" spans="1:4" s="17" customFormat="1">
      <c r="A63" s="4" t="s">
        <v>59</v>
      </c>
      <c r="B63" s="5" t="s">
        <v>119</v>
      </c>
      <c r="C63" s="174">
        <f>'[1]Técnico em Secretariado'!$G$7</f>
        <v>525</v>
      </c>
      <c r="D63" s="175"/>
    </row>
    <row r="64" spans="1:4" s="17" customFormat="1">
      <c r="A64" s="4" t="s">
        <v>120</v>
      </c>
      <c r="B64" s="5" t="s">
        <v>121</v>
      </c>
      <c r="C64" s="176">
        <v>0</v>
      </c>
      <c r="D64" s="177"/>
    </row>
    <row r="65" spans="1:4" s="17" customFormat="1">
      <c r="A65" s="4" t="s">
        <v>62</v>
      </c>
      <c r="B65" s="6" t="s">
        <v>122</v>
      </c>
      <c r="C65" s="176"/>
      <c r="D65" s="177"/>
    </row>
    <row r="66" spans="1:4" s="17" customFormat="1">
      <c r="A66" s="4" t="s">
        <v>65</v>
      </c>
      <c r="B66" s="6" t="s">
        <v>123</v>
      </c>
      <c r="C66" s="176"/>
      <c r="D66" s="177"/>
    </row>
    <row r="67" spans="1:4" s="17" customFormat="1">
      <c r="A67" s="4" t="s">
        <v>67</v>
      </c>
      <c r="B67" s="6" t="s">
        <v>124</v>
      </c>
      <c r="C67" s="176"/>
      <c r="D67" s="177"/>
    </row>
    <row r="68" spans="1:4" s="17" customFormat="1" ht="15.75" thickBot="1">
      <c r="A68" s="81"/>
      <c r="B68" s="82"/>
      <c r="C68" s="83"/>
      <c r="D68" s="83"/>
    </row>
    <row r="69" spans="1:4" s="17" customFormat="1" ht="15" customHeight="1" thickBot="1">
      <c r="A69" s="168" t="s">
        <v>125</v>
      </c>
      <c r="B69" s="169"/>
      <c r="C69" s="178">
        <f>SUM(C61:D67)</f>
        <v>587.99</v>
      </c>
      <c r="D69" s="178"/>
    </row>
    <row r="70" spans="1:4" s="17" customFormat="1">
      <c r="A70" s="179"/>
      <c r="B70" s="179"/>
      <c r="C70" s="179"/>
      <c r="D70" s="179"/>
    </row>
    <row r="71" spans="1:4" s="17" customFormat="1" ht="16.5" thickBot="1">
      <c r="A71" s="171" t="s">
        <v>126</v>
      </c>
      <c r="B71" s="171"/>
      <c r="C71" s="171"/>
      <c r="D71" s="46"/>
    </row>
    <row r="72" spans="1:4" s="17" customFormat="1" ht="15.75" thickBot="1">
      <c r="A72" s="15">
        <v>2</v>
      </c>
      <c r="B72" s="16" t="s">
        <v>127</v>
      </c>
      <c r="C72" s="16" t="s">
        <v>84</v>
      </c>
      <c r="D72" s="47"/>
    </row>
    <row r="73" spans="1:4" s="17" customFormat="1">
      <c r="A73" s="7" t="s">
        <v>33</v>
      </c>
      <c r="B73" s="5" t="s">
        <v>96</v>
      </c>
      <c r="C73" s="48">
        <f>D43</f>
        <v>459.71</v>
      </c>
      <c r="D73" s="47"/>
    </row>
    <row r="74" spans="1:4" s="17" customFormat="1">
      <c r="A74" s="7" t="s">
        <v>34</v>
      </c>
      <c r="B74" s="5" t="s">
        <v>128</v>
      </c>
      <c r="C74" s="48">
        <f>D58</f>
        <v>997.25</v>
      </c>
      <c r="D74" s="47"/>
    </row>
    <row r="75" spans="1:4" s="17" customFormat="1" ht="15.75" thickBot="1">
      <c r="A75" s="7" t="s">
        <v>35</v>
      </c>
      <c r="B75" s="5" t="s">
        <v>115</v>
      </c>
      <c r="C75" s="48">
        <f>C69</f>
        <v>587.99</v>
      </c>
      <c r="D75" s="47"/>
    </row>
    <row r="76" spans="1:4" s="17" customFormat="1" ht="15" customHeight="1" thickBot="1">
      <c r="A76" s="168" t="s">
        <v>129</v>
      </c>
      <c r="B76" s="169"/>
      <c r="C76" s="49">
        <f>SUM(C73:C75)</f>
        <v>2044.95</v>
      </c>
      <c r="D76" s="47"/>
    </row>
    <row r="77" spans="1:4" s="17" customFormat="1" ht="15" customHeight="1">
      <c r="A77" s="47"/>
      <c r="B77" s="47"/>
      <c r="C77" s="47"/>
      <c r="D77" s="47"/>
    </row>
    <row r="78" spans="1:4" s="17" customFormat="1" ht="15" customHeight="1" thickBot="1">
      <c r="A78" s="166" t="s">
        <v>130</v>
      </c>
      <c r="B78" s="166"/>
      <c r="C78" s="166"/>
      <c r="D78" s="166"/>
    </row>
    <row r="79" spans="1:4" s="17" customFormat="1" ht="15" customHeight="1" thickBot="1">
      <c r="A79" s="15">
        <v>3</v>
      </c>
      <c r="B79" s="16" t="s">
        <v>131</v>
      </c>
      <c r="C79" s="16" t="s">
        <v>97</v>
      </c>
      <c r="D79" s="39" t="s">
        <v>84</v>
      </c>
    </row>
    <row r="80" spans="1:4" s="17" customFormat="1">
      <c r="A80" s="8" t="s">
        <v>57</v>
      </c>
      <c r="B80" s="40" t="s">
        <v>132</v>
      </c>
      <c r="C80" s="3">
        <f>1.81%</f>
        <v>1.8100000000000002E-2</v>
      </c>
      <c r="D80" s="14">
        <f t="shared" ref="D80:D85" si="0">C80*($D$37)</f>
        <v>40.729999999999997</v>
      </c>
    </row>
    <row r="81" spans="1:6" s="17" customFormat="1" ht="15" customHeight="1">
      <c r="A81" s="4" t="s">
        <v>59</v>
      </c>
      <c r="B81" s="5" t="s">
        <v>133</v>
      </c>
      <c r="C81" s="3">
        <f>C80*C56</f>
        <v>1.4E-3</v>
      </c>
      <c r="D81" s="14">
        <f t="shared" si="0"/>
        <v>3.15</v>
      </c>
    </row>
    <row r="82" spans="1:6" s="17" customFormat="1" ht="15" customHeight="1">
      <c r="A82" s="4" t="s">
        <v>62</v>
      </c>
      <c r="B82" s="5" t="s">
        <v>134</v>
      </c>
      <c r="C82" s="3">
        <v>3.2500000000000001E-2</v>
      </c>
      <c r="D82" s="14">
        <f t="shared" si="0"/>
        <v>73.13</v>
      </c>
    </row>
    <row r="83" spans="1:6" s="17" customFormat="1" ht="15" customHeight="1">
      <c r="A83" s="4" t="s">
        <v>65</v>
      </c>
      <c r="B83" s="5" t="s">
        <v>135</v>
      </c>
      <c r="C83" s="3">
        <v>2.8999999999999998E-3</v>
      </c>
      <c r="D83" s="14">
        <f t="shared" si="0"/>
        <v>6.53</v>
      </c>
    </row>
    <row r="84" spans="1:6" s="17" customFormat="1" ht="15" customHeight="1">
      <c r="A84" s="4" t="s">
        <v>67</v>
      </c>
      <c r="B84" s="5" t="s">
        <v>136</v>
      </c>
      <c r="C84" s="3">
        <f>C57*C83</f>
        <v>1.1000000000000001E-3</v>
      </c>
      <c r="D84" s="14">
        <f t="shared" si="0"/>
        <v>2.48</v>
      </c>
    </row>
    <row r="85" spans="1:6" s="17" customFormat="1" ht="15" customHeight="1" thickBot="1">
      <c r="A85" s="35" t="s">
        <v>90</v>
      </c>
      <c r="B85" s="50" t="s">
        <v>137</v>
      </c>
      <c r="C85" s="3">
        <v>7.4999999999999997E-3</v>
      </c>
      <c r="D85" s="14">
        <f t="shared" si="0"/>
        <v>16.88</v>
      </c>
      <c r="F85" s="51"/>
    </row>
    <row r="86" spans="1:6" s="17" customFormat="1" ht="15" customHeight="1">
      <c r="A86" s="180" t="s">
        <v>100</v>
      </c>
      <c r="B86" s="181"/>
      <c r="C86" s="79">
        <f>SUM(C80:C85)</f>
        <v>6.3500000000000001E-2</v>
      </c>
      <c r="D86" s="80">
        <f>SUM(D80:D85)</f>
        <v>142.9</v>
      </c>
    </row>
    <row r="87" spans="1:6" s="17" customFormat="1" ht="47.25" customHeight="1">
      <c r="A87" s="182" t="s">
        <v>138</v>
      </c>
      <c r="B87" s="182"/>
      <c r="C87" s="182"/>
      <c r="D87" s="182"/>
    </row>
    <row r="88" spans="1:6" s="17" customFormat="1" ht="18.75" customHeight="1">
      <c r="A88" s="78"/>
      <c r="B88" s="78"/>
      <c r="C88" s="78"/>
      <c r="D88" s="78"/>
    </row>
    <row r="89" spans="1:6" s="17" customFormat="1" ht="15" customHeight="1">
      <c r="A89" s="166" t="s">
        <v>139</v>
      </c>
      <c r="B89" s="166"/>
      <c r="C89" s="166"/>
      <c r="D89" s="166"/>
    </row>
    <row r="90" spans="1:6" s="17" customFormat="1" ht="15" customHeight="1">
      <c r="A90" s="166" t="s">
        <v>140</v>
      </c>
      <c r="B90" s="166"/>
      <c r="C90" s="166"/>
      <c r="D90" s="166"/>
    </row>
    <row r="91" spans="1:6" s="17" customFormat="1" ht="15" customHeight="1">
      <c r="A91" s="69" t="s">
        <v>41</v>
      </c>
      <c r="B91" s="69" t="s">
        <v>141</v>
      </c>
      <c r="C91" s="69" t="s">
        <v>97</v>
      </c>
      <c r="D91" s="69" t="s">
        <v>84</v>
      </c>
    </row>
    <row r="92" spans="1:6" s="17" customFormat="1">
      <c r="A92" s="7" t="s">
        <v>57</v>
      </c>
      <c r="B92" s="5" t="s">
        <v>142</v>
      </c>
      <c r="C92" s="12">
        <v>9.4999999999999998E-3</v>
      </c>
      <c r="D92" s="71">
        <f t="shared" ref="D92:D97" si="1">C92*($D$37)</f>
        <v>21.38</v>
      </c>
    </row>
    <row r="93" spans="1:6" s="17" customFormat="1">
      <c r="A93" s="7" t="s">
        <v>59</v>
      </c>
      <c r="B93" s="5" t="s">
        <v>143</v>
      </c>
      <c r="C93" s="12">
        <v>3.8800000000000001E-2</v>
      </c>
      <c r="D93" s="71">
        <f t="shared" si="1"/>
        <v>87.31</v>
      </c>
    </row>
    <row r="94" spans="1:6" s="17" customFormat="1">
      <c r="A94" s="7" t="s">
        <v>62</v>
      </c>
      <c r="B94" s="5" t="s">
        <v>144</v>
      </c>
      <c r="C94" s="12">
        <v>1E-3</v>
      </c>
      <c r="D94" s="71">
        <f t="shared" si="1"/>
        <v>2.25</v>
      </c>
    </row>
    <row r="95" spans="1:6" s="17" customFormat="1">
      <c r="A95" s="7" t="s">
        <v>65</v>
      </c>
      <c r="B95" s="5" t="s">
        <v>145</v>
      </c>
      <c r="C95" s="12">
        <v>2.0000000000000001E-4</v>
      </c>
      <c r="D95" s="71">
        <f t="shared" si="1"/>
        <v>0.45</v>
      </c>
    </row>
    <row r="96" spans="1:6" s="17" customFormat="1">
      <c r="A96" s="7" t="s">
        <v>67</v>
      </c>
      <c r="B96" s="5" t="s">
        <v>146</v>
      </c>
      <c r="C96" s="12">
        <v>4.1999999999999997E-3</v>
      </c>
      <c r="D96" s="71">
        <f t="shared" si="1"/>
        <v>9.4499999999999993</v>
      </c>
    </row>
    <row r="97" spans="1:4" s="17" customFormat="1">
      <c r="A97" s="183" t="s">
        <v>100</v>
      </c>
      <c r="B97" s="183"/>
      <c r="C97" s="72">
        <f>SUM(C92:C96)</f>
        <v>5.3699999999999998E-2</v>
      </c>
      <c r="D97" s="71">
        <f t="shared" si="1"/>
        <v>120.84</v>
      </c>
    </row>
    <row r="98" spans="1:4" s="17" customFormat="1"/>
    <row r="99" spans="1:4" s="17" customFormat="1" ht="16.5" thickBot="1">
      <c r="A99" s="184" t="s">
        <v>147</v>
      </c>
      <c r="B99" s="184"/>
      <c r="C99" s="184"/>
      <c r="D99" s="184"/>
    </row>
    <row r="100" spans="1:4" s="17" customFormat="1" ht="15.75" thickBot="1">
      <c r="A100" s="15" t="s">
        <v>42</v>
      </c>
      <c r="B100" s="16" t="s">
        <v>148</v>
      </c>
      <c r="C100" s="53" t="s">
        <v>84</v>
      </c>
    </row>
    <row r="101" spans="1:4" s="17" customFormat="1" ht="15.75" thickBot="1">
      <c r="A101" s="8" t="s">
        <v>57</v>
      </c>
      <c r="B101" s="40" t="s">
        <v>149</v>
      </c>
      <c r="C101" s="54"/>
    </row>
    <row r="102" spans="1:4" s="17" customFormat="1" ht="15.75" thickBot="1">
      <c r="A102" s="161" t="s">
        <v>100</v>
      </c>
      <c r="B102" s="162"/>
      <c r="C102" s="55"/>
    </row>
    <row r="103" spans="1:4" s="17" customFormat="1"/>
    <row r="104" spans="1:4" s="17" customFormat="1" ht="15.75" thickBot="1">
      <c r="A104" s="185" t="s">
        <v>150</v>
      </c>
      <c r="B104" s="185"/>
      <c r="C104" s="185"/>
    </row>
    <row r="105" spans="1:4" s="17" customFormat="1" ht="15.75" thickBot="1">
      <c r="A105" s="15">
        <v>4</v>
      </c>
      <c r="B105" s="16" t="s">
        <v>151</v>
      </c>
      <c r="C105" s="53" t="s">
        <v>84</v>
      </c>
    </row>
    <row r="106" spans="1:4" s="17" customFormat="1">
      <c r="A106" s="4" t="s">
        <v>41</v>
      </c>
      <c r="B106" s="40" t="s">
        <v>141</v>
      </c>
      <c r="C106" s="54">
        <f>D97</f>
        <v>120.84</v>
      </c>
    </row>
    <row r="107" spans="1:4" s="17" customFormat="1" ht="15.75" thickBot="1">
      <c r="A107" s="4" t="s">
        <v>42</v>
      </c>
      <c r="B107" s="56" t="s">
        <v>148</v>
      </c>
      <c r="C107" s="54">
        <f>C101</f>
        <v>0</v>
      </c>
    </row>
    <row r="108" spans="1:4" s="17" customFormat="1" ht="15.75" thickBot="1">
      <c r="A108" s="161" t="s">
        <v>100</v>
      </c>
      <c r="B108" s="162"/>
      <c r="C108" s="57">
        <f>SUM(C106:C107)</f>
        <v>120.84</v>
      </c>
    </row>
    <row r="109" spans="1:4" s="17" customFormat="1">
      <c r="A109" s="38"/>
      <c r="D109" s="19"/>
    </row>
    <row r="110" spans="1:4" s="17" customFormat="1" ht="16.5" thickBot="1">
      <c r="A110" s="166" t="s">
        <v>152</v>
      </c>
      <c r="B110" s="166"/>
      <c r="C110" s="166"/>
      <c r="D110" s="166"/>
    </row>
    <row r="111" spans="1:4" s="17" customFormat="1" ht="15.75" thickBot="1">
      <c r="A111" s="15">
        <v>5</v>
      </c>
      <c r="B111" s="163" t="s">
        <v>153</v>
      </c>
      <c r="C111" s="167"/>
      <c r="D111" s="32" t="s">
        <v>84</v>
      </c>
    </row>
    <row r="112" spans="1:4" s="17" customFormat="1">
      <c r="A112" s="8" t="s">
        <v>57</v>
      </c>
      <c r="B112" s="151" t="s">
        <v>154</v>
      </c>
      <c r="C112" s="152"/>
      <c r="D112" s="84">
        <v>0</v>
      </c>
    </row>
    <row r="113" spans="1:4" s="17" customFormat="1">
      <c r="A113" s="4" t="s">
        <v>59</v>
      </c>
      <c r="B113" s="153" t="s">
        <v>155</v>
      </c>
      <c r="C113" s="154"/>
      <c r="D113" s="84">
        <v>0</v>
      </c>
    </row>
    <row r="114" spans="1:4" s="17" customFormat="1">
      <c r="A114" s="4" t="s">
        <v>62</v>
      </c>
      <c r="B114" s="153" t="s">
        <v>156</v>
      </c>
      <c r="C114" s="154"/>
      <c r="D114" s="84">
        <v>0</v>
      </c>
    </row>
    <row r="115" spans="1:4" s="17" customFormat="1" ht="15.75" thickBot="1">
      <c r="A115" s="35" t="s">
        <v>65</v>
      </c>
      <c r="B115" s="155" t="s">
        <v>93</v>
      </c>
      <c r="C115" s="156"/>
      <c r="D115" s="36"/>
    </row>
    <row r="116" spans="1:4" s="17" customFormat="1" ht="15.75" customHeight="1" thickBot="1">
      <c r="A116" s="168" t="s">
        <v>157</v>
      </c>
      <c r="B116" s="169"/>
      <c r="C116" s="167"/>
      <c r="D116" s="37">
        <f>SUM(D112:D115)</f>
        <v>0</v>
      </c>
    </row>
    <row r="117" spans="1:4" s="17" customFormat="1"/>
    <row r="118" spans="1:4" s="17" customFormat="1" ht="16.5" thickBot="1">
      <c r="A118" s="166" t="s">
        <v>158</v>
      </c>
      <c r="B118" s="166"/>
      <c r="C118" s="166"/>
      <c r="D118" s="166"/>
    </row>
    <row r="119" spans="1:4" s="17" customFormat="1" ht="15.75" thickBot="1">
      <c r="A119" s="15">
        <v>5</v>
      </c>
      <c r="B119" s="16" t="s">
        <v>159</v>
      </c>
      <c r="C119" s="52" t="s">
        <v>97</v>
      </c>
      <c r="D119" s="39" t="s">
        <v>84</v>
      </c>
    </row>
    <row r="120" spans="1:4" s="17" customFormat="1">
      <c r="A120" s="8" t="s">
        <v>57</v>
      </c>
      <c r="B120" s="9" t="s">
        <v>160</v>
      </c>
      <c r="C120" s="10">
        <v>0.05</v>
      </c>
      <c r="D120" s="58">
        <f>C120*$D$136</f>
        <v>227.94</v>
      </c>
    </row>
    <row r="121" spans="1:4" s="17" customFormat="1">
      <c r="A121" s="4" t="s">
        <v>59</v>
      </c>
      <c r="B121" s="11" t="s">
        <v>161</v>
      </c>
      <c r="C121" s="10">
        <v>0.1</v>
      </c>
      <c r="D121" s="58">
        <f>C121*(D120+$D$136)</f>
        <v>478.68</v>
      </c>
    </row>
    <row r="122" spans="1:4" s="17" customFormat="1">
      <c r="A122" s="4" t="s">
        <v>62</v>
      </c>
      <c r="B122" s="5" t="s">
        <v>162</v>
      </c>
      <c r="C122" s="59">
        <f>SUM(C124:C126)</f>
        <v>8.6499999999999994E-2</v>
      </c>
      <c r="D122" s="60"/>
    </row>
    <row r="123" spans="1:4" s="17" customFormat="1">
      <c r="A123" s="4" t="s">
        <v>163</v>
      </c>
      <c r="B123" s="5" t="s">
        <v>164</v>
      </c>
      <c r="C123" s="61">
        <f>SUM(C124:C126)</f>
        <v>8.6499999999999994E-2</v>
      </c>
      <c r="D123" s="60"/>
    </row>
    <row r="124" spans="1:4" s="17" customFormat="1">
      <c r="A124" s="4" t="s">
        <v>165</v>
      </c>
      <c r="B124" s="5" t="s">
        <v>166</v>
      </c>
      <c r="C124" s="61">
        <v>6.4999999999999997E-3</v>
      </c>
      <c r="D124" s="60">
        <f>(D136+D120+D121)/(1-C122)*C124</f>
        <v>37.47</v>
      </c>
    </row>
    <row r="125" spans="1:4" s="17" customFormat="1">
      <c r="A125" s="4" t="s">
        <v>167</v>
      </c>
      <c r="B125" s="5" t="s">
        <v>168</v>
      </c>
      <c r="C125" s="61">
        <v>0.03</v>
      </c>
      <c r="D125" s="60">
        <f>(D136+D120+D121)/(1-C122)*C125</f>
        <v>172.92</v>
      </c>
    </row>
    <row r="126" spans="1:4" s="17" customFormat="1" ht="15.75" thickBot="1">
      <c r="A126" s="4" t="s">
        <v>169</v>
      </c>
      <c r="B126" s="43" t="s">
        <v>170</v>
      </c>
      <c r="C126" s="61">
        <v>0.05</v>
      </c>
      <c r="D126" s="60">
        <f>(D136+D120+D121)/(1-C122)*C126</f>
        <v>288.2</v>
      </c>
    </row>
    <row r="127" spans="1:4" s="17" customFormat="1" ht="15.75" thickBot="1">
      <c r="A127" s="161" t="s">
        <v>100</v>
      </c>
      <c r="B127" s="162"/>
      <c r="C127" s="162"/>
      <c r="D127" s="62">
        <f>SUM(D120:D126)</f>
        <v>1205.21</v>
      </c>
    </row>
    <row r="128" spans="1:4" s="17" customFormat="1" ht="15.75" customHeight="1">
      <c r="A128" s="38"/>
      <c r="D128" s="19"/>
    </row>
    <row r="129" spans="1:8" s="17" customFormat="1" ht="16.5" thickBot="1">
      <c r="A129" s="186" t="s">
        <v>171</v>
      </c>
      <c r="B129" s="186"/>
      <c r="C129" s="186"/>
      <c r="D129" s="186"/>
    </row>
    <row r="130" spans="1:8" s="17" customFormat="1" ht="15.75" customHeight="1" thickBot="1">
      <c r="A130" s="168" t="s">
        <v>172</v>
      </c>
      <c r="B130" s="169"/>
      <c r="C130" s="167"/>
      <c r="D130" s="39" t="s">
        <v>173</v>
      </c>
    </row>
    <row r="131" spans="1:8" s="17" customFormat="1">
      <c r="A131" s="8" t="s">
        <v>57</v>
      </c>
      <c r="B131" s="151" t="s">
        <v>174</v>
      </c>
      <c r="C131" s="152"/>
      <c r="D131" s="63">
        <f>D37</f>
        <v>2250.19</v>
      </c>
    </row>
    <row r="132" spans="1:8" s="17" customFormat="1">
      <c r="A132" s="4" t="s">
        <v>59</v>
      </c>
      <c r="B132" s="153" t="s">
        <v>175</v>
      </c>
      <c r="C132" s="154"/>
      <c r="D132" s="64">
        <f>C76</f>
        <v>2044.95</v>
      </c>
    </row>
    <row r="133" spans="1:8" s="17" customFormat="1">
      <c r="A133" s="4" t="s">
        <v>62</v>
      </c>
      <c r="B133" s="153" t="s">
        <v>176</v>
      </c>
      <c r="C133" s="154"/>
      <c r="D133" s="64">
        <f>D86</f>
        <v>142.9</v>
      </c>
    </row>
    <row r="134" spans="1:8" s="17" customFormat="1" ht="15" customHeight="1">
      <c r="A134" s="4" t="s">
        <v>65</v>
      </c>
      <c r="B134" s="65" t="s">
        <v>177</v>
      </c>
      <c r="C134" s="66"/>
      <c r="D134" s="64">
        <f>C108</f>
        <v>120.84</v>
      </c>
    </row>
    <row r="135" spans="1:8" s="17" customFormat="1">
      <c r="A135" s="4" t="s">
        <v>67</v>
      </c>
      <c r="B135" s="153" t="s">
        <v>178</v>
      </c>
      <c r="C135" s="154"/>
      <c r="D135" s="64">
        <f>D116</f>
        <v>0</v>
      </c>
    </row>
    <row r="136" spans="1:8" s="17" customFormat="1" ht="15" customHeight="1">
      <c r="A136" s="188" t="s">
        <v>179</v>
      </c>
      <c r="B136" s="189"/>
      <c r="C136" s="190"/>
      <c r="D136" s="64">
        <f>SUM(D131:D135)</f>
        <v>4558.88</v>
      </c>
    </row>
    <row r="137" spans="1:8" s="17" customFormat="1" ht="15.75" customHeight="1">
      <c r="A137" s="35" t="s">
        <v>90</v>
      </c>
      <c r="B137" s="191" t="s">
        <v>180</v>
      </c>
      <c r="C137" s="192"/>
      <c r="D137" s="67">
        <f>D127</f>
        <v>1205.21</v>
      </c>
    </row>
    <row r="138" spans="1:8" s="17" customFormat="1" ht="15" customHeight="1">
      <c r="A138" s="183" t="s">
        <v>181</v>
      </c>
      <c r="B138" s="183"/>
      <c r="C138" s="183"/>
      <c r="D138" s="68">
        <f>SUM(D136:D137)</f>
        <v>5764.09</v>
      </c>
    </row>
    <row r="140" spans="1:8">
      <c r="A140" s="193" t="s">
        <v>182</v>
      </c>
      <c r="B140" s="193"/>
      <c r="C140" s="193"/>
      <c r="D140" s="193"/>
      <c r="E140" s="193"/>
      <c r="F140" s="193"/>
      <c r="G140" s="193"/>
    </row>
    <row r="141" spans="1:8">
      <c r="A141" s="74"/>
      <c r="B141" s="194" t="s">
        <v>183</v>
      </c>
      <c r="C141" s="194"/>
      <c r="D141" s="194"/>
      <c r="E141" s="194"/>
      <c r="F141" s="194"/>
      <c r="G141" s="74" t="s">
        <v>84</v>
      </c>
    </row>
    <row r="142" spans="1:8">
      <c r="A142" s="73" t="s">
        <v>57</v>
      </c>
      <c r="B142" s="195" t="s">
        <v>184</v>
      </c>
      <c r="C142" s="195"/>
      <c r="D142" s="195"/>
      <c r="E142" s="195"/>
      <c r="F142" s="195"/>
      <c r="G142" s="75">
        <f>SUM(D136:D137)</f>
        <v>5764.09</v>
      </c>
      <c r="H142" s="86">
        <f>G142*2</f>
        <v>11528.18</v>
      </c>
    </row>
    <row r="143" spans="1:8">
      <c r="A143" s="73" t="s">
        <v>59</v>
      </c>
      <c r="B143" s="196" t="s">
        <v>185</v>
      </c>
      <c r="C143" s="197"/>
      <c r="D143" s="197"/>
      <c r="E143" s="197"/>
      <c r="F143" s="198"/>
      <c r="G143" s="75">
        <f>G142/22</f>
        <v>262</v>
      </c>
    </row>
    <row r="144" spans="1:8">
      <c r="A144" s="73" t="s">
        <v>62</v>
      </c>
      <c r="B144" s="195" t="s">
        <v>186</v>
      </c>
      <c r="C144" s="195"/>
      <c r="D144" s="195"/>
      <c r="E144" s="76">
        <v>4</v>
      </c>
      <c r="F144" s="77" t="s">
        <v>187</v>
      </c>
      <c r="G144" s="75">
        <f>G142*E144</f>
        <v>23056.36</v>
      </c>
    </row>
    <row r="145" spans="1:7">
      <c r="A145" s="73" t="s">
        <v>65</v>
      </c>
      <c r="B145" s="199" t="s">
        <v>188</v>
      </c>
      <c r="C145" s="199"/>
      <c r="D145" s="199"/>
      <c r="E145" s="76">
        <v>12</v>
      </c>
      <c r="F145" s="77" t="s">
        <v>189</v>
      </c>
      <c r="G145" s="75">
        <f>G144*12</f>
        <v>276676.32</v>
      </c>
    </row>
    <row r="146" spans="1:7">
      <c r="A146" s="187" t="s">
        <v>190</v>
      </c>
      <c r="B146" s="187"/>
      <c r="C146" s="187"/>
      <c r="D146" s="187"/>
      <c r="E146" s="187"/>
      <c r="F146" s="187"/>
      <c r="G146" s="187"/>
    </row>
  </sheetData>
  <mergeCells count="84">
    <mergeCell ref="A146:G146"/>
    <mergeCell ref="B133:C133"/>
    <mergeCell ref="B135:C135"/>
    <mergeCell ref="A136:C136"/>
    <mergeCell ref="B137:C137"/>
    <mergeCell ref="A138:C138"/>
    <mergeCell ref="A140:G140"/>
    <mergeCell ref="B141:F141"/>
    <mergeCell ref="B142:F142"/>
    <mergeCell ref="B143:F143"/>
    <mergeCell ref="B144:D144"/>
    <mergeCell ref="B145:D145"/>
    <mergeCell ref="B132:C132"/>
    <mergeCell ref="B111:C111"/>
    <mergeCell ref="B112:C112"/>
    <mergeCell ref="B113:C113"/>
    <mergeCell ref="B114:C114"/>
    <mergeCell ref="B115:C115"/>
    <mergeCell ref="A116:C116"/>
    <mergeCell ref="A118:D118"/>
    <mergeCell ref="A127:C127"/>
    <mergeCell ref="A129:D129"/>
    <mergeCell ref="A130:C130"/>
    <mergeCell ref="B131:C131"/>
    <mergeCell ref="A110:D110"/>
    <mergeCell ref="A76:B76"/>
    <mergeCell ref="A78:D78"/>
    <mergeCell ref="A86:B86"/>
    <mergeCell ref="A87:D87"/>
    <mergeCell ref="A89:D89"/>
    <mergeCell ref="A90:D90"/>
    <mergeCell ref="A97:B97"/>
    <mergeCell ref="A99:D99"/>
    <mergeCell ref="A102:B102"/>
    <mergeCell ref="A104:C104"/>
    <mergeCell ref="A108:B108"/>
    <mergeCell ref="A71:C71"/>
    <mergeCell ref="C60:D60"/>
    <mergeCell ref="C61:D61"/>
    <mergeCell ref="C62:D62"/>
    <mergeCell ref="C63:D63"/>
    <mergeCell ref="C64:D64"/>
    <mergeCell ref="C65:D65"/>
    <mergeCell ref="C66:D66"/>
    <mergeCell ref="C67:D67"/>
    <mergeCell ref="A69:B69"/>
    <mergeCell ref="C69:D69"/>
    <mergeCell ref="A70:D70"/>
    <mergeCell ref="A59:D59"/>
    <mergeCell ref="B32:C32"/>
    <mergeCell ref="B33:C33"/>
    <mergeCell ref="B34:C34"/>
    <mergeCell ref="B35:C35"/>
    <mergeCell ref="B36:C36"/>
    <mergeCell ref="A37:C37"/>
    <mergeCell ref="A39:D39"/>
    <mergeCell ref="A43:B43"/>
    <mergeCell ref="A45:C45"/>
    <mergeCell ref="A47:D47"/>
    <mergeCell ref="A57:B57"/>
    <mergeCell ref="B31:C31"/>
    <mergeCell ref="A18:B18"/>
    <mergeCell ref="A19:B19"/>
    <mergeCell ref="A21:D21"/>
    <mergeCell ref="B22:C22"/>
    <mergeCell ref="B23:C23"/>
    <mergeCell ref="B24:C24"/>
    <mergeCell ref="B25:C25"/>
    <mergeCell ref="B26:C26"/>
    <mergeCell ref="A28:D28"/>
    <mergeCell ref="B29:C29"/>
    <mergeCell ref="B30:C30"/>
    <mergeCell ref="A17:D17"/>
    <mergeCell ref="A1:D2"/>
    <mergeCell ref="A3:D4"/>
    <mergeCell ref="B6:D6"/>
    <mergeCell ref="B7:D7"/>
    <mergeCell ref="B8:D8"/>
    <mergeCell ref="A10:D10"/>
    <mergeCell ref="B11:C11"/>
    <mergeCell ref="B12:C12"/>
    <mergeCell ref="B13:C13"/>
    <mergeCell ref="B14:C14"/>
    <mergeCell ref="B15:C15"/>
  </mergeCells>
  <printOptions horizontalCentered="1"/>
  <pageMargins left="0.23622047244094491" right="0.23622047244094491" top="0.86614173228346458" bottom="0.43307086614173229" header="0.15748031496062992" footer="0.31496062992125984"/>
  <pageSetup paperSize="9" scale="68" orientation="portrait" r:id="rId1"/>
  <drawing r:id="rId2"/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DD1150-5411-430A-B903-FCA215ECE983}">
  <sheetPr>
    <tabColor rgb="FF00B050"/>
  </sheetPr>
  <dimension ref="A1:H146"/>
  <sheetViews>
    <sheetView showGridLines="0" view="pageBreakPreview" topLeftCell="A48" zoomScale="115" zoomScaleNormal="115" zoomScaleSheetLayoutView="115" workbookViewId="0">
      <selection activeCell="C64" sqref="C64:D64"/>
    </sheetView>
  </sheetViews>
  <sheetFormatPr defaultRowHeight="15"/>
  <cols>
    <col min="1" max="1" width="14.5703125" style="1" bestFit="1" customWidth="1"/>
    <col min="2" max="2" width="59" bestFit="1" customWidth="1"/>
    <col min="3" max="3" width="20" bestFit="1" customWidth="1"/>
    <col min="4" max="4" width="34.7109375" style="1" bestFit="1" customWidth="1"/>
    <col min="6" max="6" width="15.85546875" customWidth="1"/>
    <col min="7" max="7" width="16.140625" customWidth="1"/>
    <col min="8" max="8" width="14.7109375" customWidth="1"/>
  </cols>
  <sheetData>
    <row r="1" spans="1:4" s="17" customFormat="1" ht="27" customHeight="1">
      <c r="A1" s="137" t="s">
        <v>50</v>
      </c>
      <c r="B1" s="138"/>
      <c r="C1" s="138"/>
      <c r="D1" s="138"/>
    </row>
    <row r="2" spans="1:4" s="17" customFormat="1" ht="24" customHeight="1" thickBot="1">
      <c r="A2" s="139"/>
      <c r="B2" s="139"/>
      <c r="C2" s="139"/>
      <c r="D2" s="139"/>
    </row>
    <row r="3" spans="1:4" s="17" customFormat="1" ht="15" customHeight="1">
      <c r="A3" s="140" t="s">
        <v>51</v>
      </c>
      <c r="B3" s="141"/>
      <c r="C3" s="141"/>
      <c r="D3" s="141"/>
    </row>
    <row r="4" spans="1:4" s="17" customFormat="1" ht="15.75" customHeight="1" thickBot="1">
      <c r="A4" s="142"/>
      <c r="B4" s="143"/>
      <c r="C4" s="143"/>
      <c r="D4" s="143"/>
    </row>
    <row r="5" spans="1:4" s="17" customFormat="1" ht="15.75" thickBot="1">
      <c r="A5" s="18"/>
      <c r="D5" s="19"/>
    </row>
    <row r="6" spans="1:4" s="17" customFormat="1">
      <c r="A6" s="20" t="s">
        <v>52</v>
      </c>
      <c r="B6" s="144" t="s">
        <v>53</v>
      </c>
      <c r="C6" s="144"/>
      <c r="D6" s="144"/>
    </row>
    <row r="7" spans="1:4" s="17" customFormat="1">
      <c r="A7" s="21" t="s">
        <v>54</v>
      </c>
      <c r="B7" s="145"/>
      <c r="C7" s="146"/>
      <c r="D7" s="146"/>
    </row>
    <row r="8" spans="1:4" s="17" customFormat="1" ht="15.75" thickBot="1">
      <c r="A8" s="22" t="s">
        <v>55</v>
      </c>
      <c r="B8" s="147"/>
      <c r="C8" s="147"/>
      <c r="D8" s="147"/>
    </row>
    <row r="9" spans="1:4" s="17" customFormat="1" ht="15.75" thickBot="1">
      <c r="A9" s="23"/>
      <c r="B9" s="23"/>
      <c r="C9" s="23"/>
      <c r="D9" s="19"/>
    </row>
    <row r="10" spans="1:4" s="17" customFormat="1" ht="15.75" thickBot="1">
      <c r="A10" s="148" t="s">
        <v>56</v>
      </c>
      <c r="B10" s="149"/>
      <c r="C10" s="149"/>
      <c r="D10" s="150"/>
    </row>
    <row r="11" spans="1:4" s="17" customFormat="1">
      <c r="A11" s="8" t="s">
        <v>57</v>
      </c>
      <c r="B11" s="151" t="s">
        <v>58</v>
      </c>
      <c r="C11" s="152"/>
      <c r="D11" s="9"/>
    </row>
    <row r="12" spans="1:4" s="17" customFormat="1">
      <c r="A12" s="4" t="s">
        <v>59</v>
      </c>
      <c r="B12" s="153" t="s">
        <v>60</v>
      </c>
      <c r="C12" s="154"/>
      <c r="D12" s="24" t="s">
        <v>204</v>
      </c>
    </row>
    <row r="13" spans="1:4" s="17" customFormat="1">
      <c r="A13" s="4" t="s">
        <v>62</v>
      </c>
      <c r="B13" s="153" t="s">
        <v>205</v>
      </c>
      <c r="C13" s="154"/>
      <c r="D13" s="70" t="s">
        <v>206</v>
      </c>
    </row>
    <row r="14" spans="1:4" s="17" customFormat="1" ht="15" customHeight="1">
      <c r="A14" s="4" t="s">
        <v>65</v>
      </c>
      <c r="B14" s="153" t="s">
        <v>66</v>
      </c>
      <c r="C14" s="154"/>
      <c r="D14" s="24" t="s">
        <v>197</v>
      </c>
    </row>
    <row r="15" spans="1:4" s="17" customFormat="1" ht="15.75" thickBot="1">
      <c r="A15" s="25" t="s">
        <v>67</v>
      </c>
      <c r="B15" s="155" t="s">
        <v>68</v>
      </c>
      <c r="C15" s="156"/>
      <c r="D15" s="26">
        <v>12</v>
      </c>
    </row>
    <row r="16" spans="1:4" s="17" customFormat="1" ht="15.75" thickBot="1">
      <c r="A16" s="23"/>
      <c r="B16" s="23"/>
      <c r="C16" s="23"/>
      <c r="D16" s="19"/>
    </row>
    <row r="17" spans="1:6" s="17" customFormat="1" ht="15.75" thickBot="1">
      <c r="A17" s="135" t="s">
        <v>69</v>
      </c>
      <c r="B17" s="136"/>
      <c r="C17" s="136"/>
      <c r="D17" s="136"/>
    </row>
    <row r="18" spans="1:6" s="17" customFormat="1">
      <c r="A18" s="157" t="s">
        <v>16</v>
      </c>
      <c r="B18" s="158"/>
      <c r="C18" s="27" t="s">
        <v>3</v>
      </c>
      <c r="D18" s="28" t="s">
        <v>70</v>
      </c>
    </row>
    <row r="19" spans="1:6" s="17" customFormat="1" ht="15.75" customHeight="1" thickBot="1">
      <c r="A19" s="159" t="s">
        <v>207</v>
      </c>
      <c r="B19" s="160"/>
      <c r="C19" s="29" t="s">
        <v>72</v>
      </c>
      <c r="D19" s="26">
        <v>3</v>
      </c>
    </row>
    <row r="20" spans="1:6" s="17" customFormat="1" ht="15.75" thickBot="1">
      <c r="A20" s="19"/>
      <c r="D20" s="19"/>
    </row>
    <row r="21" spans="1:6" s="17" customFormat="1" ht="15.75" customHeight="1" thickBot="1">
      <c r="A21" s="161" t="s">
        <v>73</v>
      </c>
      <c r="B21" s="162"/>
      <c r="C21" s="162"/>
      <c r="D21" s="163"/>
    </row>
    <row r="22" spans="1:6" s="17" customFormat="1" ht="30">
      <c r="A22" s="8">
        <v>1</v>
      </c>
      <c r="B22" s="151" t="s">
        <v>74</v>
      </c>
      <c r="C22" s="152"/>
      <c r="D22" s="30" t="s">
        <v>208</v>
      </c>
    </row>
    <row r="23" spans="1:6" s="17" customFormat="1">
      <c r="A23" s="4">
        <v>2</v>
      </c>
      <c r="B23" s="200" t="s">
        <v>209</v>
      </c>
      <c r="C23" s="201"/>
      <c r="D23" s="87">
        <f>'[1]Assistente Adm I'!$D$3</f>
        <v>1825</v>
      </c>
    </row>
    <row r="24" spans="1:6" s="17" customFormat="1">
      <c r="A24" s="4">
        <v>3</v>
      </c>
      <c r="B24" s="164" t="s">
        <v>77</v>
      </c>
      <c r="C24" s="165"/>
      <c r="D24" s="24" t="str">
        <f>A19</f>
        <v>APOIO ADMINISTRATIVO</v>
      </c>
    </row>
    <row r="25" spans="1:6" s="17" customFormat="1">
      <c r="A25" s="4">
        <v>4</v>
      </c>
      <c r="B25" s="153" t="s">
        <v>78</v>
      </c>
      <c r="C25" s="154"/>
      <c r="D25" s="31" t="s">
        <v>79</v>
      </c>
    </row>
    <row r="26" spans="1:6" s="17" customFormat="1" ht="15.75" thickBot="1">
      <c r="A26" s="25">
        <v>5</v>
      </c>
      <c r="B26" s="155" t="s">
        <v>210</v>
      </c>
      <c r="C26" s="156"/>
      <c r="D26" s="24">
        <v>3</v>
      </c>
    </row>
    <row r="27" spans="1:6" s="17" customFormat="1">
      <c r="A27" s="23"/>
      <c r="D27" s="19"/>
    </row>
    <row r="28" spans="1:6" s="17" customFormat="1" ht="16.5" thickBot="1">
      <c r="A28" s="166" t="s">
        <v>81</v>
      </c>
      <c r="B28" s="166"/>
      <c r="C28" s="166"/>
      <c r="D28" s="166"/>
    </row>
    <row r="29" spans="1:6" s="17" customFormat="1" ht="15.75" thickBot="1">
      <c r="A29" s="15" t="s">
        <v>82</v>
      </c>
      <c r="B29" s="163" t="s">
        <v>83</v>
      </c>
      <c r="C29" s="167"/>
      <c r="D29" s="32" t="s">
        <v>84</v>
      </c>
    </row>
    <row r="30" spans="1:6" s="17" customFormat="1">
      <c r="A30" s="8" t="s">
        <v>57</v>
      </c>
      <c r="B30" s="151" t="s">
        <v>85</v>
      </c>
      <c r="C30" s="152"/>
      <c r="D30" s="85">
        <f>D23</f>
        <v>1825</v>
      </c>
    </row>
    <row r="31" spans="1:6" s="17" customFormat="1">
      <c r="A31" s="4" t="s">
        <v>59</v>
      </c>
      <c r="B31" s="153" t="s">
        <v>86</v>
      </c>
      <c r="C31" s="154"/>
      <c r="D31" s="33"/>
    </row>
    <row r="32" spans="1:6" s="17" customFormat="1">
      <c r="A32" s="4" t="s">
        <v>62</v>
      </c>
      <c r="B32" s="153" t="s">
        <v>87</v>
      </c>
      <c r="C32" s="154"/>
      <c r="D32" s="33"/>
      <c r="F32" s="34"/>
    </row>
    <row r="33" spans="1:4" s="17" customFormat="1">
      <c r="A33" s="4" t="s">
        <v>65</v>
      </c>
      <c r="B33" s="153" t="s">
        <v>88</v>
      </c>
      <c r="C33" s="154"/>
      <c r="D33" s="33"/>
    </row>
    <row r="34" spans="1:4" s="17" customFormat="1">
      <c r="A34" s="4" t="s">
        <v>67</v>
      </c>
      <c r="B34" s="153" t="s">
        <v>89</v>
      </c>
      <c r="C34" s="154"/>
      <c r="D34" s="33"/>
    </row>
    <row r="35" spans="1:4" s="17" customFormat="1" ht="15.75" customHeight="1">
      <c r="A35" s="4" t="s">
        <v>90</v>
      </c>
      <c r="B35" s="164" t="s">
        <v>91</v>
      </c>
      <c r="C35" s="165"/>
      <c r="D35" s="33"/>
    </row>
    <row r="36" spans="1:4" s="17" customFormat="1" ht="15.75" thickBot="1">
      <c r="A36" s="35" t="s">
        <v>92</v>
      </c>
      <c r="B36" s="155" t="s">
        <v>93</v>
      </c>
      <c r="C36" s="156"/>
      <c r="D36" s="36"/>
    </row>
    <row r="37" spans="1:4" s="17" customFormat="1" ht="15.75" customHeight="1" thickBot="1">
      <c r="A37" s="168" t="s">
        <v>94</v>
      </c>
      <c r="B37" s="169"/>
      <c r="C37" s="167"/>
      <c r="D37" s="37">
        <f>SUM(D30:D36)</f>
        <v>1825</v>
      </c>
    </row>
    <row r="38" spans="1:4" s="17" customFormat="1">
      <c r="A38" s="38"/>
      <c r="D38" s="19"/>
    </row>
    <row r="39" spans="1:4" s="17" customFormat="1" ht="16.5" thickBot="1">
      <c r="A39" s="166" t="s">
        <v>95</v>
      </c>
      <c r="B39" s="166"/>
      <c r="C39" s="166"/>
      <c r="D39" s="166"/>
    </row>
    <row r="40" spans="1:4" s="17" customFormat="1" ht="15.75" thickBot="1">
      <c r="A40" s="15" t="s">
        <v>33</v>
      </c>
      <c r="B40" s="16" t="s">
        <v>96</v>
      </c>
      <c r="C40" s="16" t="s">
        <v>97</v>
      </c>
      <c r="D40" s="39" t="s">
        <v>84</v>
      </c>
    </row>
    <row r="41" spans="1:4" s="17" customFormat="1">
      <c r="A41" s="8" t="s">
        <v>57</v>
      </c>
      <c r="B41" s="40" t="s">
        <v>98</v>
      </c>
      <c r="C41" s="2">
        <f>1/12</f>
        <v>8.3299999999999999E-2</v>
      </c>
      <c r="D41" s="14">
        <f>C41*D37</f>
        <v>152.02000000000001</v>
      </c>
    </row>
    <row r="42" spans="1:4" s="17" customFormat="1" ht="15.75" thickBot="1">
      <c r="A42" s="8" t="s">
        <v>59</v>
      </c>
      <c r="B42" s="40" t="s">
        <v>99</v>
      </c>
      <c r="C42" s="2">
        <v>0.121</v>
      </c>
      <c r="D42" s="14">
        <f>D37*C42</f>
        <v>220.83</v>
      </c>
    </row>
    <row r="43" spans="1:4" s="17" customFormat="1" ht="15.75" thickBot="1">
      <c r="A43" s="161" t="s">
        <v>100</v>
      </c>
      <c r="B43" s="162"/>
      <c r="C43" s="41">
        <f>SUM(C41:C42)</f>
        <v>0.20430000000000001</v>
      </c>
      <c r="D43" s="13">
        <f>SUM(D41:D42)</f>
        <v>372.85</v>
      </c>
    </row>
    <row r="44" spans="1:4" s="17" customFormat="1">
      <c r="A44" s="38"/>
      <c r="D44" s="19"/>
    </row>
    <row r="45" spans="1:4" s="17" customFormat="1">
      <c r="A45" s="170" t="s">
        <v>101</v>
      </c>
      <c r="B45" s="170"/>
      <c r="C45" s="170"/>
      <c r="D45" s="42">
        <f>D37+D43</f>
        <v>2197.85</v>
      </c>
    </row>
    <row r="46" spans="1:4" s="17" customFormat="1">
      <c r="A46" s="38"/>
      <c r="D46" s="19"/>
    </row>
    <row r="47" spans="1:4" s="17" customFormat="1" ht="16.5" thickBot="1">
      <c r="A47" s="166" t="s">
        <v>102</v>
      </c>
      <c r="B47" s="166"/>
      <c r="C47" s="166"/>
      <c r="D47" s="166"/>
    </row>
    <row r="48" spans="1:4" s="17" customFormat="1" ht="15.75" thickBot="1">
      <c r="A48" s="15" t="s">
        <v>34</v>
      </c>
      <c r="B48" s="16" t="s">
        <v>103</v>
      </c>
      <c r="C48" s="16" t="s">
        <v>97</v>
      </c>
      <c r="D48" s="90" t="s">
        <v>84</v>
      </c>
    </row>
    <row r="49" spans="1:4" s="17" customFormat="1">
      <c r="A49" s="8" t="s">
        <v>57</v>
      </c>
      <c r="B49" s="40" t="s">
        <v>104</v>
      </c>
      <c r="C49" s="2">
        <v>0.2</v>
      </c>
      <c r="D49" s="89" t="s">
        <v>105</v>
      </c>
    </row>
    <row r="50" spans="1:4" s="17" customFormat="1">
      <c r="A50" s="8" t="s">
        <v>59</v>
      </c>
      <c r="B50" s="43" t="s">
        <v>106</v>
      </c>
      <c r="C50" s="2">
        <v>2.5000000000000001E-2</v>
      </c>
      <c r="D50" s="89">
        <f>C49*(D37+D43)</f>
        <v>439.57</v>
      </c>
    </row>
    <row r="51" spans="1:4" s="17" customFormat="1">
      <c r="A51" s="8" t="s">
        <v>62</v>
      </c>
      <c r="B51" s="5" t="s">
        <v>107</v>
      </c>
      <c r="C51" s="2">
        <v>0.03</v>
      </c>
      <c r="D51" s="89">
        <f>C50*(D$37+D43)</f>
        <v>54.95</v>
      </c>
    </row>
    <row r="52" spans="1:4" s="17" customFormat="1">
      <c r="A52" s="4" t="s">
        <v>65</v>
      </c>
      <c r="B52" s="5" t="s">
        <v>108</v>
      </c>
      <c r="C52" s="2">
        <v>1.4999999999999999E-2</v>
      </c>
      <c r="D52" s="89">
        <f>C51*(D$37+D43)</f>
        <v>65.94</v>
      </c>
    </row>
    <row r="53" spans="1:4" s="17" customFormat="1">
      <c r="A53" s="4" t="s">
        <v>67</v>
      </c>
      <c r="B53" s="5" t="s">
        <v>109</v>
      </c>
      <c r="C53" s="2">
        <v>0.01</v>
      </c>
      <c r="D53" s="89">
        <f>C52*(D$37+D43)</f>
        <v>32.97</v>
      </c>
    </row>
    <row r="54" spans="1:4" s="17" customFormat="1">
      <c r="A54" s="4" t="s">
        <v>90</v>
      </c>
      <c r="B54" s="44" t="s">
        <v>110</v>
      </c>
      <c r="C54" s="2">
        <v>6.0000000000000001E-3</v>
      </c>
      <c r="D54" s="89">
        <f>C53*(D43+D$37)</f>
        <v>21.98</v>
      </c>
    </row>
    <row r="55" spans="1:4" s="17" customFormat="1">
      <c r="A55" s="4" t="s">
        <v>92</v>
      </c>
      <c r="B55" s="5" t="s">
        <v>111</v>
      </c>
      <c r="C55" s="2">
        <v>2E-3</v>
      </c>
      <c r="D55" s="89">
        <f>C54*(D$37+D43)</f>
        <v>13.19</v>
      </c>
    </row>
    <row r="56" spans="1:4" s="17" customFormat="1" ht="15.75" thickBot="1">
      <c r="A56" s="4" t="s">
        <v>112</v>
      </c>
      <c r="B56" s="5" t="s">
        <v>113</v>
      </c>
      <c r="C56" s="2">
        <v>0.08</v>
      </c>
      <c r="D56" s="89">
        <f>C55*(D$37+D43)</f>
        <v>4.4000000000000004</v>
      </c>
    </row>
    <row r="57" spans="1:4" s="17" customFormat="1" ht="15.75" thickBot="1">
      <c r="A57" s="161" t="s">
        <v>100</v>
      </c>
      <c r="B57" s="162"/>
      <c r="C57" s="41">
        <f>SUM(C49:C56)</f>
        <v>0.36799999999999999</v>
      </c>
      <c r="D57" s="89">
        <f>C56*(D$37+D43)</f>
        <v>175.83</v>
      </c>
    </row>
    <row r="58" spans="1:4" s="17" customFormat="1">
      <c r="A58" s="38"/>
      <c r="D58" s="91">
        <f>SUM(D50:D57)</f>
        <v>808.83</v>
      </c>
    </row>
    <row r="59" spans="1:4" s="17" customFormat="1" ht="16.5" thickBot="1">
      <c r="A59" s="166" t="s">
        <v>114</v>
      </c>
      <c r="B59" s="166"/>
      <c r="C59" s="166"/>
      <c r="D59" s="166"/>
    </row>
    <row r="60" spans="1:4" s="17" customFormat="1" ht="15.75" thickBot="1">
      <c r="A60" s="15" t="s">
        <v>35</v>
      </c>
      <c r="B60" s="16" t="s">
        <v>115</v>
      </c>
      <c r="C60" s="163" t="s">
        <v>84</v>
      </c>
      <c r="D60" s="169"/>
    </row>
    <row r="61" spans="1:4" s="17" customFormat="1">
      <c r="A61" s="8" t="s">
        <v>57</v>
      </c>
      <c r="B61" s="40" t="s">
        <v>116</v>
      </c>
      <c r="C61" s="172">
        <v>168</v>
      </c>
      <c r="D61" s="173"/>
    </row>
    <row r="62" spans="1:4" s="17" customFormat="1">
      <c r="A62" s="4" t="s">
        <v>117</v>
      </c>
      <c r="B62" s="5" t="s">
        <v>118</v>
      </c>
      <c r="C62" s="174">
        <f>IF((6%*D30)&gt;C61,-C61,-(6%*D30))</f>
        <v>-109.5</v>
      </c>
      <c r="D62" s="175"/>
    </row>
    <row r="63" spans="1:4" s="17" customFormat="1">
      <c r="A63" s="4" t="s">
        <v>59</v>
      </c>
      <c r="B63" s="5" t="s">
        <v>119</v>
      </c>
      <c r="C63" s="174">
        <f>'[1]Assistente Adm I'!$G$3</f>
        <v>550</v>
      </c>
      <c r="D63" s="175"/>
    </row>
    <row r="64" spans="1:4" s="17" customFormat="1">
      <c r="A64" s="4" t="s">
        <v>120</v>
      </c>
      <c r="B64" s="5" t="s">
        <v>121</v>
      </c>
      <c r="C64" s="174">
        <v>0</v>
      </c>
      <c r="D64" s="175"/>
    </row>
    <row r="65" spans="1:6" s="17" customFormat="1">
      <c r="A65" s="4" t="s">
        <v>62</v>
      </c>
      <c r="B65" s="6" t="s">
        <v>211</v>
      </c>
      <c r="C65" s="176"/>
      <c r="D65" s="177"/>
    </row>
    <row r="66" spans="1:6" s="17" customFormat="1">
      <c r="A66" s="4" t="s">
        <v>65</v>
      </c>
      <c r="B66" s="6" t="s">
        <v>212</v>
      </c>
      <c r="C66" s="176"/>
      <c r="D66" s="177"/>
    </row>
    <row r="67" spans="1:6" s="17" customFormat="1">
      <c r="A67" s="4" t="s">
        <v>67</v>
      </c>
      <c r="B67" s="6" t="s">
        <v>124</v>
      </c>
      <c r="C67" s="176"/>
      <c r="D67" s="177"/>
      <c r="F67" s="88"/>
    </row>
    <row r="68" spans="1:6" s="17" customFormat="1" ht="15.75" thickBot="1">
      <c r="A68" s="81"/>
      <c r="B68" s="82"/>
      <c r="C68" s="83"/>
      <c r="D68" s="83"/>
    </row>
    <row r="69" spans="1:6" s="17" customFormat="1" ht="15" customHeight="1" thickBot="1">
      <c r="A69" s="168" t="s">
        <v>125</v>
      </c>
      <c r="B69" s="169"/>
      <c r="C69" s="178">
        <f>SUM(C61:D67)</f>
        <v>608.5</v>
      </c>
      <c r="D69" s="178"/>
    </row>
    <row r="70" spans="1:6" s="17" customFormat="1">
      <c r="A70" s="179"/>
      <c r="B70" s="179"/>
      <c r="C70" s="179"/>
      <c r="D70" s="179"/>
    </row>
    <row r="71" spans="1:6" s="17" customFormat="1" ht="16.5" thickBot="1">
      <c r="A71" s="171" t="s">
        <v>126</v>
      </c>
      <c r="B71" s="171"/>
      <c r="C71" s="171"/>
      <c r="D71" s="46"/>
    </row>
    <row r="72" spans="1:6" s="17" customFormat="1" ht="15.75" thickBot="1">
      <c r="A72" s="15">
        <v>2</v>
      </c>
      <c r="B72" s="16" t="s">
        <v>127</v>
      </c>
      <c r="C72" s="16" t="s">
        <v>84</v>
      </c>
      <c r="D72" s="47"/>
    </row>
    <row r="73" spans="1:6" s="17" customFormat="1">
      <c r="A73" s="7" t="s">
        <v>33</v>
      </c>
      <c r="B73" s="5" t="s">
        <v>96</v>
      </c>
      <c r="C73" s="48">
        <f>D43</f>
        <v>372.85</v>
      </c>
      <c r="D73" s="47"/>
    </row>
    <row r="74" spans="1:6" s="17" customFormat="1">
      <c r="A74" s="7" t="s">
        <v>34</v>
      </c>
      <c r="B74" s="5" t="s">
        <v>128</v>
      </c>
      <c r="C74" s="48">
        <f>D58</f>
        <v>808.83</v>
      </c>
      <c r="D74" s="47"/>
    </row>
    <row r="75" spans="1:6" s="17" customFormat="1" ht="15.75" thickBot="1">
      <c r="A75" s="7" t="s">
        <v>35</v>
      </c>
      <c r="B75" s="5" t="s">
        <v>115</v>
      </c>
      <c r="C75" s="48">
        <f>C69</f>
        <v>608.5</v>
      </c>
      <c r="D75" s="47"/>
    </row>
    <row r="76" spans="1:6" s="17" customFormat="1" ht="15" customHeight="1" thickBot="1">
      <c r="A76" s="168" t="s">
        <v>129</v>
      </c>
      <c r="B76" s="169"/>
      <c r="C76" s="49">
        <f>SUM(C73:C75)</f>
        <v>1790.18</v>
      </c>
      <c r="D76" s="47"/>
    </row>
    <row r="77" spans="1:6" s="17" customFormat="1" ht="15" customHeight="1">
      <c r="A77" s="47"/>
      <c r="B77" s="47"/>
      <c r="C77" s="47"/>
      <c r="D77" s="47"/>
    </row>
    <row r="78" spans="1:6" s="17" customFormat="1" ht="15" customHeight="1" thickBot="1">
      <c r="A78" s="166" t="s">
        <v>130</v>
      </c>
      <c r="B78" s="166"/>
      <c r="C78" s="166"/>
      <c r="D78" s="166"/>
    </row>
    <row r="79" spans="1:6" s="17" customFormat="1" ht="15" customHeight="1" thickBot="1">
      <c r="A79" s="15">
        <v>3</v>
      </c>
      <c r="B79" s="16" t="s">
        <v>131</v>
      </c>
      <c r="C79" s="16" t="s">
        <v>97</v>
      </c>
      <c r="D79" s="39" t="s">
        <v>84</v>
      </c>
    </row>
    <row r="80" spans="1:6" s="17" customFormat="1">
      <c r="A80" s="8" t="s">
        <v>57</v>
      </c>
      <c r="B80" s="40" t="s">
        <v>132</v>
      </c>
      <c r="C80" s="3">
        <f>1.81%</f>
        <v>1.8100000000000002E-2</v>
      </c>
      <c r="D80" s="14">
        <f t="shared" ref="D80:D85" si="0">C80*($D$37)</f>
        <v>33.03</v>
      </c>
    </row>
    <row r="81" spans="1:6" s="17" customFormat="1" ht="15" customHeight="1">
      <c r="A81" s="4" t="s">
        <v>59</v>
      </c>
      <c r="B81" s="5" t="s">
        <v>133</v>
      </c>
      <c r="C81" s="3">
        <f>C80*C56</f>
        <v>1.4E-3</v>
      </c>
      <c r="D81" s="14">
        <f t="shared" si="0"/>
        <v>2.56</v>
      </c>
    </row>
    <row r="82" spans="1:6" s="17" customFormat="1" ht="15" customHeight="1">
      <c r="A82" s="4" t="s">
        <v>62</v>
      </c>
      <c r="B82" s="5" t="s">
        <v>134</v>
      </c>
      <c r="C82" s="3">
        <v>3.0499999999999999E-2</v>
      </c>
      <c r="D82" s="14">
        <f t="shared" si="0"/>
        <v>55.66</v>
      </c>
    </row>
    <row r="83" spans="1:6" s="17" customFormat="1" ht="15" customHeight="1">
      <c r="A83" s="4" t="s">
        <v>65</v>
      </c>
      <c r="B83" s="5" t="s">
        <v>135</v>
      </c>
      <c r="C83" s="3">
        <v>1.9E-3</v>
      </c>
      <c r="D83" s="14">
        <f t="shared" si="0"/>
        <v>3.47</v>
      </c>
    </row>
    <row r="84" spans="1:6" s="17" customFormat="1" ht="15" customHeight="1">
      <c r="A84" s="4" t="s">
        <v>67</v>
      </c>
      <c r="B84" s="5" t="s">
        <v>136</v>
      </c>
      <c r="C84" s="3">
        <f>C57*C83</f>
        <v>6.9999999999999999E-4</v>
      </c>
      <c r="D84" s="14">
        <f t="shared" si="0"/>
        <v>1.28</v>
      </c>
    </row>
    <row r="85" spans="1:6" s="17" customFormat="1" ht="15" customHeight="1" thickBot="1">
      <c r="A85" s="35" t="s">
        <v>90</v>
      </c>
      <c r="B85" s="50" t="s">
        <v>137</v>
      </c>
      <c r="C85" s="3">
        <v>9.4999999999999998E-3</v>
      </c>
      <c r="D85" s="14">
        <f t="shared" si="0"/>
        <v>17.34</v>
      </c>
      <c r="F85" s="51"/>
    </row>
    <row r="86" spans="1:6" s="17" customFormat="1" ht="15" customHeight="1">
      <c r="A86" s="180" t="s">
        <v>100</v>
      </c>
      <c r="B86" s="181"/>
      <c r="C86" s="79">
        <f>SUM(C80:C85)</f>
        <v>6.2100000000000002E-2</v>
      </c>
      <c r="D86" s="80">
        <f>SUM(D80:D85)</f>
        <v>113.34</v>
      </c>
    </row>
    <row r="87" spans="1:6" s="17" customFormat="1" ht="47.25" customHeight="1">
      <c r="A87" s="182" t="s">
        <v>138</v>
      </c>
      <c r="B87" s="182"/>
      <c r="C87" s="182"/>
      <c r="D87" s="182"/>
    </row>
    <row r="88" spans="1:6" s="17" customFormat="1" ht="18.75" customHeight="1">
      <c r="A88" s="78"/>
      <c r="B88" s="78"/>
      <c r="C88" s="78"/>
      <c r="D88" s="78"/>
    </row>
    <row r="89" spans="1:6" s="17" customFormat="1" ht="15" customHeight="1">
      <c r="A89" s="166" t="s">
        <v>139</v>
      </c>
      <c r="B89" s="166"/>
      <c r="C89" s="166"/>
      <c r="D89" s="166"/>
    </row>
    <row r="90" spans="1:6" s="17" customFormat="1" ht="15" customHeight="1">
      <c r="A90" s="166" t="s">
        <v>140</v>
      </c>
      <c r="B90" s="166"/>
      <c r="C90" s="166"/>
      <c r="D90" s="166"/>
    </row>
    <row r="91" spans="1:6" s="17" customFormat="1" ht="15" customHeight="1">
      <c r="A91" s="69" t="s">
        <v>41</v>
      </c>
      <c r="B91" s="69" t="s">
        <v>141</v>
      </c>
      <c r="C91" s="69" t="s">
        <v>97</v>
      </c>
      <c r="D91" s="69" t="s">
        <v>84</v>
      </c>
    </row>
    <row r="92" spans="1:6" s="17" customFormat="1">
      <c r="A92" s="7" t="s">
        <v>57</v>
      </c>
      <c r="B92" s="5" t="s">
        <v>142</v>
      </c>
      <c r="C92" s="12">
        <v>9.4999999999999998E-3</v>
      </c>
      <c r="D92" s="71">
        <f t="shared" ref="D92:D97" si="1">C92*($D$37)</f>
        <v>17.34</v>
      </c>
    </row>
    <row r="93" spans="1:6" s="17" customFormat="1">
      <c r="A93" s="7" t="s">
        <v>59</v>
      </c>
      <c r="B93" s="5" t="s">
        <v>143</v>
      </c>
      <c r="C93" s="12">
        <v>4.1700000000000001E-2</v>
      </c>
      <c r="D93" s="71">
        <f t="shared" si="1"/>
        <v>76.099999999999994</v>
      </c>
    </row>
    <row r="94" spans="1:6" s="17" customFormat="1">
      <c r="A94" s="7" t="s">
        <v>62</v>
      </c>
      <c r="B94" s="5" t="s">
        <v>144</v>
      </c>
      <c r="C94" s="12">
        <v>1E-3</v>
      </c>
      <c r="D94" s="71">
        <f t="shared" si="1"/>
        <v>1.83</v>
      </c>
    </row>
    <row r="95" spans="1:6" s="17" customFormat="1">
      <c r="A95" s="7" t="s">
        <v>65</v>
      </c>
      <c r="B95" s="5" t="s">
        <v>145</v>
      </c>
      <c r="C95" s="12">
        <v>2.0000000000000001E-4</v>
      </c>
      <c r="D95" s="71">
        <f t="shared" si="1"/>
        <v>0.37</v>
      </c>
    </row>
    <row r="96" spans="1:6" s="17" customFormat="1">
      <c r="A96" s="7" t="s">
        <v>67</v>
      </c>
      <c r="B96" s="5" t="s">
        <v>146</v>
      </c>
      <c r="C96" s="12">
        <v>6.3E-3</v>
      </c>
      <c r="D96" s="71">
        <f t="shared" si="1"/>
        <v>11.5</v>
      </c>
    </row>
    <row r="97" spans="1:4" s="17" customFormat="1">
      <c r="A97" s="183" t="s">
        <v>100</v>
      </c>
      <c r="B97" s="183"/>
      <c r="C97" s="72">
        <f>SUM(C92:C96)</f>
        <v>5.8700000000000002E-2</v>
      </c>
      <c r="D97" s="71">
        <f t="shared" si="1"/>
        <v>107.13</v>
      </c>
    </row>
    <row r="98" spans="1:4" s="17" customFormat="1"/>
    <row r="99" spans="1:4" s="17" customFormat="1" ht="16.5" thickBot="1">
      <c r="A99" s="184" t="s">
        <v>147</v>
      </c>
      <c r="B99" s="184"/>
      <c r="C99" s="184"/>
      <c r="D99" s="184"/>
    </row>
    <row r="100" spans="1:4" s="17" customFormat="1" ht="15.75" thickBot="1">
      <c r="A100" s="15" t="s">
        <v>42</v>
      </c>
      <c r="B100" s="16" t="s">
        <v>148</v>
      </c>
      <c r="C100" s="53" t="s">
        <v>84</v>
      </c>
    </row>
    <row r="101" spans="1:4" s="17" customFormat="1" ht="15.75" thickBot="1">
      <c r="A101" s="8" t="s">
        <v>57</v>
      </c>
      <c r="B101" s="40" t="s">
        <v>149</v>
      </c>
      <c r="C101" s="54"/>
    </row>
    <row r="102" spans="1:4" s="17" customFormat="1" ht="15.75" thickBot="1">
      <c r="A102" s="161" t="s">
        <v>100</v>
      </c>
      <c r="B102" s="162"/>
      <c r="C102" s="55"/>
    </row>
    <row r="103" spans="1:4" s="17" customFormat="1"/>
    <row r="104" spans="1:4" s="17" customFormat="1" ht="15.75" thickBot="1">
      <c r="A104" s="185" t="s">
        <v>150</v>
      </c>
      <c r="B104" s="185"/>
      <c r="C104" s="185"/>
    </row>
    <row r="105" spans="1:4" s="17" customFormat="1" ht="15.75" thickBot="1">
      <c r="A105" s="15">
        <v>4</v>
      </c>
      <c r="B105" s="16" t="s">
        <v>151</v>
      </c>
      <c r="C105" s="53" t="s">
        <v>84</v>
      </c>
    </row>
    <row r="106" spans="1:4" s="17" customFormat="1">
      <c r="A106" s="4" t="s">
        <v>41</v>
      </c>
      <c r="B106" s="40" t="s">
        <v>141</v>
      </c>
      <c r="C106" s="54">
        <f>D97</f>
        <v>107.13</v>
      </c>
    </row>
    <row r="107" spans="1:4" s="17" customFormat="1" ht="15.75" thickBot="1">
      <c r="A107" s="4" t="s">
        <v>42</v>
      </c>
      <c r="B107" s="56" t="s">
        <v>148</v>
      </c>
      <c r="C107" s="54">
        <f>C101</f>
        <v>0</v>
      </c>
    </row>
    <row r="108" spans="1:4" s="17" customFormat="1" ht="15.75" thickBot="1">
      <c r="A108" s="161" t="s">
        <v>100</v>
      </c>
      <c r="B108" s="162"/>
      <c r="C108" s="57">
        <f>SUM(C106:C107)</f>
        <v>107.13</v>
      </c>
    </row>
    <row r="109" spans="1:4" s="17" customFormat="1">
      <c r="A109" s="38"/>
      <c r="D109" s="19"/>
    </row>
    <row r="110" spans="1:4" s="17" customFormat="1" ht="16.5" thickBot="1">
      <c r="A110" s="166" t="s">
        <v>152</v>
      </c>
      <c r="B110" s="166"/>
      <c r="C110" s="166"/>
      <c r="D110" s="166"/>
    </row>
    <row r="111" spans="1:4" s="17" customFormat="1" ht="15.75" thickBot="1">
      <c r="A111" s="15">
        <v>5</v>
      </c>
      <c r="B111" s="163" t="s">
        <v>153</v>
      </c>
      <c r="C111" s="167"/>
      <c r="D111" s="32" t="s">
        <v>84</v>
      </c>
    </row>
    <row r="112" spans="1:4" s="17" customFormat="1">
      <c r="A112" s="8" t="s">
        <v>57</v>
      </c>
      <c r="B112" s="151" t="s">
        <v>154</v>
      </c>
      <c r="C112" s="152"/>
      <c r="D112" s="84">
        <v>0</v>
      </c>
    </row>
    <row r="113" spans="1:4" s="17" customFormat="1">
      <c r="A113" s="4" t="s">
        <v>59</v>
      </c>
      <c r="B113" s="153" t="s">
        <v>155</v>
      </c>
      <c r="C113" s="154"/>
      <c r="D113" s="84">
        <v>0</v>
      </c>
    </row>
    <row r="114" spans="1:4" s="17" customFormat="1">
      <c r="A114" s="4" t="s">
        <v>62</v>
      </c>
      <c r="B114" s="153" t="s">
        <v>156</v>
      </c>
      <c r="C114" s="154"/>
      <c r="D114" s="84">
        <v>0</v>
      </c>
    </row>
    <row r="115" spans="1:4" s="17" customFormat="1" ht="15.75" thickBot="1">
      <c r="A115" s="35" t="s">
        <v>65</v>
      </c>
      <c r="B115" s="155" t="s">
        <v>93</v>
      </c>
      <c r="C115" s="156"/>
      <c r="D115" s="36"/>
    </row>
    <row r="116" spans="1:4" s="17" customFormat="1" ht="15.75" customHeight="1" thickBot="1">
      <c r="A116" s="168" t="s">
        <v>157</v>
      </c>
      <c r="B116" s="169"/>
      <c r="C116" s="167"/>
      <c r="D116" s="37">
        <f>SUM(D112:D115)</f>
        <v>0</v>
      </c>
    </row>
    <row r="117" spans="1:4" s="17" customFormat="1"/>
    <row r="118" spans="1:4" s="17" customFormat="1" ht="16.5" thickBot="1">
      <c r="A118" s="166" t="s">
        <v>158</v>
      </c>
      <c r="B118" s="166"/>
      <c r="C118" s="166"/>
      <c r="D118" s="166"/>
    </row>
    <row r="119" spans="1:4" s="17" customFormat="1" ht="15.75" thickBot="1">
      <c r="A119" s="15">
        <v>5</v>
      </c>
      <c r="B119" s="16" t="s">
        <v>159</v>
      </c>
      <c r="C119" s="52" t="s">
        <v>97</v>
      </c>
      <c r="D119" s="39" t="s">
        <v>84</v>
      </c>
    </row>
    <row r="120" spans="1:4" s="17" customFormat="1">
      <c r="A120" s="8" t="s">
        <v>57</v>
      </c>
      <c r="B120" s="9" t="s">
        <v>160</v>
      </c>
      <c r="C120" s="10">
        <v>0.05</v>
      </c>
      <c r="D120" s="58">
        <f>C120*$D$136</f>
        <v>191.78</v>
      </c>
    </row>
    <row r="121" spans="1:4" s="17" customFormat="1">
      <c r="A121" s="4" t="s">
        <v>59</v>
      </c>
      <c r="B121" s="11" t="s">
        <v>161</v>
      </c>
      <c r="C121" s="10">
        <v>0.1</v>
      </c>
      <c r="D121" s="58">
        <f>C121*(D120+$D$136)</f>
        <v>402.74</v>
      </c>
    </row>
    <row r="122" spans="1:4" s="17" customFormat="1">
      <c r="A122" s="4" t="s">
        <v>62</v>
      </c>
      <c r="B122" s="5" t="s">
        <v>162</v>
      </c>
      <c r="C122" s="59">
        <f>C123</f>
        <v>8.6499999999999994E-2</v>
      </c>
      <c r="D122" s="60"/>
    </row>
    <row r="123" spans="1:4" s="17" customFormat="1">
      <c r="A123" s="4" t="s">
        <v>163</v>
      </c>
      <c r="B123" s="5" t="s">
        <v>164</v>
      </c>
      <c r="C123" s="61">
        <f>SUM(C124:C126)</f>
        <v>8.6499999999999994E-2</v>
      </c>
      <c r="D123" s="60"/>
    </row>
    <row r="124" spans="1:4" s="17" customFormat="1">
      <c r="A124" s="4" t="s">
        <v>165</v>
      </c>
      <c r="B124" s="5" t="s">
        <v>166</v>
      </c>
      <c r="C124" s="61">
        <v>6.4999999999999997E-3</v>
      </c>
      <c r="D124" s="60">
        <f>(D136+D120+D121)/(1-C122)*C124</f>
        <v>31.52</v>
      </c>
    </row>
    <row r="125" spans="1:4" s="17" customFormat="1">
      <c r="A125" s="4" t="s">
        <v>167</v>
      </c>
      <c r="B125" s="5" t="s">
        <v>168</v>
      </c>
      <c r="C125" s="61">
        <v>0.03</v>
      </c>
      <c r="D125" s="60">
        <f>(D136+D120+D121)/(1-C122)*C125</f>
        <v>145.49</v>
      </c>
    </row>
    <row r="126" spans="1:4" s="17" customFormat="1" ht="15.75" thickBot="1">
      <c r="A126" s="4" t="s">
        <v>169</v>
      </c>
      <c r="B126" s="43" t="s">
        <v>170</v>
      </c>
      <c r="C126" s="61">
        <v>0.05</v>
      </c>
      <c r="D126" s="60">
        <f>(D136+D120+D121)/(1-C122)*C126</f>
        <v>242.48</v>
      </c>
    </row>
    <row r="127" spans="1:4" s="17" customFormat="1" ht="15.75" thickBot="1">
      <c r="A127" s="161" t="s">
        <v>100</v>
      </c>
      <c r="B127" s="162"/>
      <c r="C127" s="162"/>
      <c r="D127" s="62">
        <f>SUM(D120:D126)</f>
        <v>1014.01</v>
      </c>
    </row>
    <row r="128" spans="1:4" s="17" customFormat="1" ht="15.75" customHeight="1">
      <c r="A128" s="38"/>
      <c r="D128" s="19"/>
    </row>
    <row r="129" spans="1:8" s="17" customFormat="1" ht="16.5" thickBot="1">
      <c r="A129" s="186" t="s">
        <v>171</v>
      </c>
      <c r="B129" s="186"/>
      <c r="C129" s="186"/>
      <c r="D129" s="186"/>
    </row>
    <row r="130" spans="1:8" s="17" customFormat="1" ht="15.75" customHeight="1" thickBot="1">
      <c r="A130" s="168" t="s">
        <v>172</v>
      </c>
      <c r="B130" s="169"/>
      <c r="C130" s="167"/>
      <c r="D130" s="39" t="s">
        <v>173</v>
      </c>
    </row>
    <row r="131" spans="1:8" s="17" customFormat="1">
      <c r="A131" s="8" t="s">
        <v>57</v>
      </c>
      <c r="B131" s="151" t="s">
        <v>174</v>
      </c>
      <c r="C131" s="152"/>
      <c r="D131" s="63">
        <f>D37</f>
        <v>1825</v>
      </c>
    </row>
    <row r="132" spans="1:8" s="17" customFormat="1">
      <c r="A132" s="4" t="s">
        <v>59</v>
      </c>
      <c r="B132" s="153" t="s">
        <v>175</v>
      </c>
      <c r="C132" s="154"/>
      <c r="D132" s="64">
        <f>C76</f>
        <v>1790.18</v>
      </c>
    </row>
    <row r="133" spans="1:8" s="17" customFormat="1">
      <c r="A133" s="4" t="s">
        <v>62</v>
      </c>
      <c r="B133" s="153" t="s">
        <v>176</v>
      </c>
      <c r="C133" s="154"/>
      <c r="D133" s="64">
        <f>D86</f>
        <v>113.34</v>
      </c>
    </row>
    <row r="134" spans="1:8" s="17" customFormat="1" ht="15" customHeight="1">
      <c r="A134" s="4" t="s">
        <v>65</v>
      </c>
      <c r="B134" s="65" t="s">
        <v>177</v>
      </c>
      <c r="C134" s="66"/>
      <c r="D134" s="64">
        <f>C108</f>
        <v>107.13</v>
      </c>
    </row>
    <row r="135" spans="1:8" s="17" customFormat="1">
      <c r="A135" s="4" t="s">
        <v>67</v>
      </c>
      <c r="B135" s="153" t="s">
        <v>178</v>
      </c>
      <c r="C135" s="154"/>
      <c r="D135" s="64">
        <f>D116</f>
        <v>0</v>
      </c>
    </row>
    <row r="136" spans="1:8" s="17" customFormat="1" ht="15" customHeight="1">
      <c r="A136" s="188" t="s">
        <v>179</v>
      </c>
      <c r="B136" s="189"/>
      <c r="C136" s="190"/>
      <c r="D136" s="64">
        <f>SUM(D131:D135)</f>
        <v>3835.65</v>
      </c>
    </row>
    <row r="137" spans="1:8" s="17" customFormat="1" ht="15.75" customHeight="1">
      <c r="A137" s="35" t="s">
        <v>90</v>
      </c>
      <c r="B137" s="191" t="s">
        <v>180</v>
      </c>
      <c r="C137" s="192"/>
      <c r="D137" s="67">
        <f>D127</f>
        <v>1014.01</v>
      </c>
    </row>
    <row r="138" spans="1:8" s="17" customFormat="1" ht="15" customHeight="1">
      <c r="A138" s="183" t="s">
        <v>181</v>
      </c>
      <c r="B138" s="183"/>
      <c r="C138" s="183"/>
      <c r="D138" s="68">
        <f>SUM(D136:D137)</f>
        <v>4849.66</v>
      </c>
    </row>
    <row r="140" spans="1:8">
      <c r="A140" s="202" t="s">
        <v>182</v>
      </c>
      <c r="B140" s="202"/>
      <c r="C140" s="202"/>
      <c r="D140" s="202"/>
      <c r="E140" s="202"/>
      <c r="F140" s="202"/>
      <c r="G140" s="202"/>
    </row>
    <row r="141" spans="1:8">
      <c r="A141" s="74"/>
      <c r="B141" s="194" t="s">
        <v>183</v>
      </c>
      <c r="C141" s="194"/>
      <c r="D141" s="194"/>
      <c r="E141" s="194"/>
      <c r="F141" s="194"/>
      <c r="G141" s="74" t="s">
        <v>84</v>
      </c>
    </row>
    <row r="142" spans="1:8">
      <c r="A142" s="73" t="s">
        <v>57</v>
      </c>
      <c r="B142" s="195" t="s">
        <v>184</v>
      </c>
      <c r="C142" s="195"/>
      <c r="D142" s="195"/>
      <c r="E142" s="195"/>
      <c r="F142" s="195"/>
      <c r="G142" s="75">
        <f>SUM(D136:D137)</f>
        <v>4849.66</v>
      </c>
      <c r="H142" s="86">
        <f>G142*2</f>
        <v>9699.32</v>
      </c>
    </row>
    <row r="143" spans="1:8">
      <c r="A143" s="73" t="s">
        <v>59</v>
      </c>
      <c r="B143" s="196" t="s">
        <v>185</v>
      </c>
      <c r="C143" s="197"/>
      <c r="D143" s="197"/>
      <c r="E143" s="197"/>
      <c r="F143" s="198"/>
      <c r="G143" s="75">
        <f>G142/22</f>
        <v>220.44</v>
      </c>
    </row>
    <row r="144" spans="1:8">
      <c r="A144" s="73" t="s">
        <v>62</v>
      </c>
      <c r="B144" s="195" t="s">
        <v>186</v>
      </c>
      <c r="C144" s="195"/>
      <c r="D144" s="195"/>
      <c r="E144" s="76">
        <v>3</v>
      </c>
      <c r="F144" s="77" t="s">
        <v>187</v>
      </c>
      <c r="G144" s="75">
        <f>(G142*E144)</f>
        <v>14548.98</v>
      </c>
    </row>
    <row r="145" spans="1:7">
      <c r="A145" s="73" t="s">
        <v>65</v>
      </c>
      <c r="B145" s="199" t="s">
        <v>188</v>
      </c>
      <c r="C145" s="199"/>
      <c r="D145" s="199"/>
      <c r="E145" s="76">
        <v>12</v>
      </c>
      <c r="F145" s="77" t="s">
        <v>189</v>
      </c>
      <c r="G145" s="75">
        <f>G144*12</f>
        <v>174587.76</v>
      </c>
    </row>
    <row r="146" spans="1:7">
      <c r="A146" s="187" t="s">
        <v>190</v>
      </c>
      <c r="B146" s="187"/>
      <c r="C146" s="187"/>
      <c r="D146" s="187"/>
      <c r="E146" s="187"/>
      <c r="F146" s="187"/>
      <c r="G146" s="187"/>
    </row>
  </sheetData>
  <mergeCells count="84">
    <mergeCell ref="A146:G146"/>
    <mergeCell ref="B133:C133"/>
    <mergeCell ref="B135:C135"/>
    <mergeCell ref="A136:C136"/>
    <mergeCell ref="B137:C137"/>
    <mergeCell ref="A138:C138"/>
    <mergeCell ref="A140:G140"/>
    <mergeCell ref="B141:F141"/>
    <mergeCell ref="B142:F142"/>
    <mergeCell ref="B143:F143"/>
    <mergeCell ref="B144:D144"/>
    <mergeCell ref="B145:D145"/>
    <mergeCell ref="B132:C132"/>
    <mergeCell ref="B111:C111"/>
    <mergeCell ref="B112:C112"/>
    <mergeCell ref="B113:C113"/>
    <mergeCell ref="B114:C114"/>
    <mergeCell ref="B115:C115"/>
    <mergeCell ref="A116:C116"/>
    <mergeCell ref="A118:D118"/>
    <mergeCell ref="A127:C127"/>
    <mergeCell ref="A129:D129"/>
    <mergeCell ref="A130:C130"/>
    <mergeCell ref="B131:C131"/>
    <mergeCell ref="A110:D110"/>
    <mergeCell ref="A76:B76"/>
    <mergeCell ref="A78:D78"/>
    <mergeCell ref="A86:B86"/>
    <mergeCell ref="A87:D87"/>
    <mergeCell ref="A89:D89"/>
    <mergeCell ref="A90:D90"/>
    <mergeCell ref="A97:B97"/>
    <mergeCell ref="A99:D99"/>
    <mergeCell ref="A102:B102"/>
    <mergeCell ref="A104:C104"/>
    <mergeCell ref="A108:B108"/>
    <mergeCell ref="A71:C71"/>
    <mergeCell ref="C60:D60"/>
    <mergeCell ref="C61:D61"/>
    <mergeCell ref="C62:D62"/>
    <mergeCell ref="C63:D63"/>
    <mergeCell ref="C64:D64"/>
    <mergeCell ref="C65:D65"/>
    <mergeCell ref="C66:D66"/>
    <mergeCell ref="C67:D67"/>
    <mergeCell ref="A69:B69"/>
    <mergeCell ref="C69:D69"/>
    <mergeCell ref="A70:D70"/>
    <mergeCell ref="A59:D59"/>
    <mergeCell ref="B32:C32"/>
    <mergeCell ref="B33:C33"/>
    <mergeCell ref="B34:C34"/>
    <mergeCell ref="B35:C35"/>
    <mergeCell ref="B36:C36"/>
    <mergeCell ref="A37:C37"/>
    <mergeCell ref="A39:D39"/>
    <mergeCell ref="A43:B43"/>
    <mergeCell ref="A45:C45"/>
    <mergeCell ref="A47:D47"/>
    <mergeCell ref="A57:B57"/>
    <mergeCell ref="B31:C31"/>
    <mergeCell ref="A18:B18"/>
    <mergeCell ref="A19:B19"/>
    <mergeCell ref="A21:D21"/>
    <mergeCell ref="B22:C22"/>
    <mergeCell ref="B23:C23"/>
    <mergeCell ref="B24:C24"/>
    <mergeCell ref="B25:C25"/>
    <mergeCell ref="B26:C26"/>
    <mergeCell ref="A28:D28"/>
    <mergeCell ref="B29:C29"/>
    <mergeCell ref="B30:C30"/>
    <mergeCell ref="A17:D17"/>
    <mergeCell ref="A1:D2"/>
    <mergeCell ref="A3:D4"/>
    <mergeCell ref="B6:D6"/>
    <mergeCell ref="B7:D7"/>
    <mergeCell ref="B8:D8"/>
    <mergeCell ref="A10:D10"/>
    <mergeCell ref="B11:C11"/>
    <mergeCell ref="B12:C12"/>
    <mergeCell ref="B13:C13"/>
    <mergeCell ref="B14:C14"/>
    <mergeCell ref="B15:C15"/>
  </mergeCells>
  <pageMargins left="0.511811024" right="0.511811024" top="0.78740157499999996" bottom="0.78740157499999996" header="0.31496062000000002" footer="0.31496062000000002"/>
  <pageSetup paperSize="9" scale="54" orientation="portrait" r:id="rId1"/>
  <rowBreaks count="1" manualBreakCount="1">
    <brk id="68" max="3" man="1"/>
  </rowBreaks>
  <colBreaks count="1" manualBreakCount="1">
    <brk id="4" max="1048575" man="1"/>
  </colBreaks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7EB49-AD5F-43BB-BE97-992000206223}">
  <sheetPr>
    <tabColor rgb="FF00B050"/>
  </sheetPr>
  <dimension ref="A1:H146"/>
  <sheetViews>
    <sheetView showGridLines="0" view="pageBreakPreview" topLeftCell="A45" zoomScale="115" zoomScaleNormal="115" zoomScaleSheetLayoutView="115" workbookViewId="0">
      <selection activeCell="C64" sqref="C64:D64"/>
    </sheetView>
  </sheetViews>
  <sheetFormatPr defaultRowHeight="15"/>
  <cols>
    <col min="1" max="1" width="14.5703125" style="1" bestFit="1" customWidth="1"/>
    <col min="2" max="2" width="59" bestFit="1" customWidth="1"/>
    <col min="3" max="3" width="20" bestFit="1" customWidth="1"/>
    <col min="4" max="4" width="34.7109375" style="1" bestFit="1" customWidth="1"/>
    <col min="6" max="6" width="15.85546875" customWidth="1"/>
    <col min="7" max="7" width="16.140625" customWidth="1"/>
    <col min="8" max="8" width="14.7109375" customWidth="1"/>
  </cols>
  <sheetData>
    <row r="1" spans="1:4" s="17" customFormat="1" ht="27" customHeight="1">
      <c r="A1" s="137" t="s">
        <v>50</v>
      </c>
      <c r="B1" s="138"/>
      <c r="C1" s="138"/>
      <c r="D1" s="138"/>
    </row>
    <row r="2" spans="1:4" s="17" customFormat="1" ht="24" customHeight="1" thickBot="1">
      <c r="A2" s="139"/>
      <c r="B2" s="139"/>
      <c r="C2" s="139"/>
      <c r="D2" s="139"/>
    </row>
    <row r="3" spans="1:4" s="17" customFormat="1" ht="15" customHeight="1">
      <c r="A3" s="140" t="s">
        <v>51</v>
      </c>
      <c r="B3" s="141"/>
      <c r="C3" s="141"/>
      <c r="D3" s="141"/>
    </row>
    <row r="4" spans="1:4" s="17" customFormat="1" ht="15.75" customHeight="1" thickBot="1">
      <c r="A4" s="142"/>
      <c r="B4" s="143"/>
      <c r="C4" s="143"/>
      <c r="D4" s="143"/>
    </row>
    <row r="5" spans="1:4" s="17" customFormat="1" ht="15.75" thickBot="1">
      <c r="A5" s="18"/>
      <c r="D5" s="19"/>
    </row>
    <row r="6" spans="1:4" s="17" customFormat="1">
      <c r="A6" s="20" t="s">
        <v>52</v>
      </c>
      <c r="B6" s="144" t="s">
        <v>53</v>
      </c>
      <c r="C6" s="144"/>
      <c r="D6" s="144"/>
    </row>
    <row r="7" spans="1:4" s="17" customFormat="1">
      <c r="A7" s="21" t="s">
        <v>54</v>
      </c>
      <c r="B7" s="145"/>
      <c r="C7" s="146"/>
      <c r="D7" s="146"/>
    </row>
    <row r="8" spans="1:4" s="17" customFormat="1" ht="15.75" thickBot="1">
      <c r="A8" s="22" t="s">
        <v>55</v>
      </c>
      <c r="B8" s="147"/>
      <c r="C8" s="147"/>
      <c r="D8" s="147"/>
    </row>
    <row r="9" spans="1:4" s="17" customFormat="1" ht="15.75" thickBot="1">
      <c r="A9" s="23"/>
      <c r="B9" s="23"/>
      <c r="C9" s="23"/>
      <c r="D9" s="19"/>
    </row>
    <row r="10" spans="1:4" s="17" customFormat="1" ht="15.75" thickBot="1">
      <c r="A10" s="148" t="s">
        <v>56</v>
      </c>
      <c r="B10" s="149"/>
      <c r="C10" s="149"/>
      <c r="D10" s="150"/>
    </row>
    <row r="11" spans="1:4" s="17" customFormat="1">
      <c r="A11" s="8" t="s">
        <v>57</v>
      </c>
      <c r="B11" s="151" t="s">
        <v>58</v>
      </c>
      <c r="C11" s="152"/>
      <c r="D11" s="9"/>
    </row>
    <row r="12" spans="1:4" s="17" customFormat="1">
      <c r="A12" s="4" t="s">
        <v>59</v>
      </c>
      <c r="B12" s="153" t="s">
        <v>60</v>
      </c>
      <c r="C12" s="154"/>
      <c r="D12" s="24" t="s">
        <v>191</v>
      </c>
    </row>
    <row r="13" spans="1:4" s="17" customFormat="1">
      <c r="A13" s="4" t="s">
        <v>62</v>
      </c>
      <c r="B13" s="153" t="s">
        <v>205</v>
      </c>
      <c r="C13" s="154"/>
      <c r="D13" s="70" t="s">
        <v>192</v>
      </c>
    </row>
    <row r="14" spans="1:4" s="17" customFormat="1" ht="15" customHeight="1">
      <c r="A14" s="4" t="s">
        <v>65</v>
      </c>
      <c r="B14" s="153" t="s">
        <v>66</v>
      </c>
      <c r="C14" s="154"/>
      <c r="D14" s="24" t="s">
        <v>197</v>
      </c>
    </row>
    <row r="15" spans="1:4" s="17" customFormat="1" ht="15.75" thickBot="1">
      <c r="A15" s="25" t="s">
        <v>67</v>
      </c>
      <c r="B15" s="155" t="s">
        <v>68</v>
      </c>
      <c r="C15" s="156"/>
      <c r="D15" s="26">
        <v>12</v>
      </c>
    </row>
    <row r="16" spans="1:4" s="17" customFormat="1" ht="15.75" thickBot="1">
      <c r="A16" s="23"/>
      <c r="B16" s="23"/>
      <c r="C16" s="23"/>
      <c r="D16" s="19"/>
    </row>
    <row r="17" spans="1:6" s="17" customFormat="1" ht="15.75" thickBot="1">
      <c r="A17" s="135" t="s">
        <v>69</v>
      </c>
      <c r="B17" s="136"/>
      <c r="C17" s="136"/>
      <c r="D17" s="136"/>
    </row>
    <row r="18" spans="1:6" s="17" customFormat="1">
      <c r="A18" s="157" t="s">
        <v>16</v>
      </c>
      <c r="B18" s="158"/>
      <c r="C18" s="27" t="s">
        <v>3</v>
      </c>
      <c r="D18" s="28" t="s">
        <v>70</v>
      </c>
    </row>
    <row r="19" spans="1:6" s="17" customFormat="1" ht="15.75" customHeight="1" thickBot="1">
      <c r="A19" s="159" t="s">
        <v>207</v>
      </c>
      <c r="B19" s="160"/>
      <c r="C19" s="29" t="s">
        <v>72</v>
      </c>
      <c r="D19" s="26">
        <v>3</v>
      </c>
    </row>
    <row r="20" spans="1:6" s="17" customFormat="1" ht="15.75" thickBot="1">
      <c r="A20" s="19"/>
      <c r="D20" s="19"/>
    </row>
    <row r="21" spans="1:6" s="17" customFormat="1" ht="15.75" customHeight="1" thickBot="1">
      <c r="A21" s="161" t="s">
        <v>73</v>
      </c>
      <c r="B21" s="162"/>
      <c r="C21" s="162"/>
      <c r="D21" s="163"/>
    </row>
    <row r="22" spans="1:6" s="17" customFormat="1" ht="30">
      <c r="A22" s="8">
        <v>1</v>
      </c>
      <c r="B22" s="151" t="s">
        <v>74</v>
      </c>
      <c r="C22" s="152"/>
      <c r="D22" s="30" t="s">
        <v>208</v>
      </c>
    </row>
    <row r="23" spans="1:6" s="17" customFormat="1">
      <c r="A23" s="4">
        <v>2</v>
      </c>
      <c r="B23" s="200" t="s">
        <v>209</v>
      </c>
      <c r="C23" s="201"/>
      <c r="D23" s="87">
        <f>'[1]Assistente Adm I'!$D$4</f>
        <v>1787.57</v>
      </c>
    </row>
    <row r="24" spans="1:6" s="17" customFormat="1">
      <c r="A24" s="4">
        <v>3</v>
      </c>
      <c r="B24" s="164" t="s">
        <v>77</v>
      </c>
      <c r="C24" s="165"/>
      <c r="D24" s="24" t="str">
        <f>A19</f>
        <v>APOIO ADMINISTRATIVO</v>
      </c>
    </row>
    <row r="25" spans="1:6" s="17" customFormat="1">
      <c r="A25" s="4">
        <v>4</v>
      </c>
      <c r="B25" s="153" t="s">
        <v>78</v>
      </c>
      <c r="C25" s="154"/>
      <c r="D25" s="31" t="s">
        <v>79</v>
      </c>
    </row>
    <row r="26" spans="1:6" s="17" customFormat="1" ht="15.75" thickBot="1">
      <c r="A26" s="25">
        <v>5</v>
      </c>
      <c r="B26" s="155" t="s">
        <v>210</v>
      </c>
      <c r="C26" s="156"/>
      <c r="D26" s="24">
        <v>3</v>
      </c>
    </row>
    <row r="27" spans="1:6" s="17" customFormat="1">
      <c r="A27" s="23"/>
      <c r="D27" s="19"/>
    </row>
    <row r="28" spans="1:6" s="17" customFormat="1" ht="16.5" thickBot="1">
      <c r="A28" s="166" t="s">
        <v>81</v>
      </c>
      <c r="B28" s="166"/>
      <c r="C28" s="166"/>
      <c r="D28" s="166"/>
    </row>
    <row r="29" spans="1:6" s="17" customFormat="1" ht="15.75" thickBot="1">
      <c r="A29" s="15" t="s">
        <v>82</v>
      </c>
      <c r="B29" s="163" t="s">
        <v>83</v>
      </c>
      <c r="C29" s="167"/>
      <c r="D29" s="32" t="s">
        <v>84</v>
      </c>
    </row>
    <row r="30" spans="1:6" s="17" customFormat="1">
      <c r="A30" s="8" t="s">
        <v>57</v>
      </c>
      <c r="B30" s="151" t="s">
        <v>85</v>
      </c>
      <c r="C30" s="152"/>
      <c r="D30" s="85">
        <f>D23</f>
        <v>1787.57</v>
      </c>
    </row>
    <row r="31" spans="1:6" s="17" customFormat="1">
      <c r="A31" s="4" t="s">
        <v>59</v>
      </c>
      <c r="B31" s="153" t="s">
        <v>86</v>
      </c>
      <c r="C31" s="154"/>
      <c r="D31" s="33"/>
    </row>
    <row r="32" spans="1:6" s="17" customFormat="1">
      <c r="A32" s="4" t="s">
        <v>62</v>
      </c>
      <c r="B32" s="153" t="s">
        <v>87</v>
      </c>
      <c r="C32" s="154"/>
      <c r="D32" s="33"/>
      <c r="F32" s="34"/>
    </row>
    <row r="33" spans="1:4" s="17" customFormat="1">
      <c r="A33" s="4" t="s">
        <v>65</v>
      </c>
      <c r="B33" s="153" t="s">
        <v>88</v>
      </c>
      <c r="C33" s="154"/>
      <c r="D33" s="33"/>
    </row>
    <row r="34" spans="1:4" s="17" customFormat="1">
      <c r="A34" s="4" t="s">
        <v>67</v>
      </c>
      <c r="B34" s="153" t="s">
        <v>89</v>
      </c>
      <c r="C34" s="154"/>
      <c r="D34" s="33"/>
    </row>
    <row r="35" spans="1:4" s="17" customFormat="1" ht="15.75" customHeight="1">
      <c r="A35" s="4" t="s">
        <v>90</v>
      </c>
      <c r="B35" s="164" t="s">
        <v>91</v>
      </c>
      <c r="C35" s="165"/>
      <c r="D35" s="33"/>
    </row>
    <row r="36" spans="1:4" s="17" customFormat="1" ht="15.75" thickBot="1">
      <c r="A36" s="35" t="s">
        <v>92</v>
      </c>
      <c r="B36" s="155" t="s">
        <v>93</v>
      </c>
      <c r="C36" s="156"/>
      <c r="D36" s="36"/>
    </row>
    <row r="37" spans="1:4" s="17" customFormat="1" ht="15.75" customHeight="1" thickBot="1">
      <c r="A37" s="168" t="s">
        <v>94</v>
      </c>
      <c r="B37" s="169"/>
      <c r="C37" s="167"/>
      <c r="D37" s="37">
        <f>SUM(D30:D36)</f>
        <v>1787.57</v>
      </c>
    </row>
    <row r="38" spans="1:4" s="17" customFormat="1">
      <c r="A38" s="38"/>
      <c r="D38" s="19"/>
    </row>
    <row r="39" spans="1:4" s="17" customFormat="1" ht="16.5" thickBot="1">
      <c r="A39" s="166" t="s">
        <v>95</v>
      </c>
      <c r="B39" s="166"/>
      <c r="C39" s="166"/>
      <c r="D39" s="166"/>
    </row>
    <row r="40" spans="1:4" s="17" customFormat="1" ht="15.75" thickBot="1">
      <c r="A40" s="15" t="s">
        <v>33</v>
      </c>
      <c r="B40" s="16" t="s">
        <v>96</v>
      </c>
      <c r="C40" s="16" t="s">
        <v>97</v>
      </c>
      <c r="D40" s="39" t="s">
        <v>84</v>
      </c>
    </row>
    <row r="41" spans="1:4" s="17" customFormat="1">
      <c r="A41" s="8" t="s">
        <v>57</v>
      </c>
      <c r="B41" s="40" t="s">
        <v>98</v>
      </c>
      <c r="C41" s="2">
        <f>1/12</f>
        <v>8.3299999999999999E-2</v>
      </c>
      <c r="D41" s="14">
        <f>C41*D37</f>
        <v>148.9</v>
      </c>
    </row>
    <row r="42" spans="1:4" s="17" customFormat="1" ht="15.75" thickBot="1">
      <c r="A42" s="8" t="s">
        <v>59</v>
      </c>
      <c r="B42" s="40" t="s">
        <v>99</v>
      </c>
      <c r="C42" s="2">
        <v>0.121</v>
      </c>
      <c r="D42" s="14">
        <f>D37*C42</f>
        <v>216.3</v>
      </c>
    </row>
    <row r="43" spans="1:4" s="17" customFormat="1" ht="15.75" thickBot="1">
      <c r="A43" s="161" t="s">
        <v>100</v>
      </c>
      <c r="B43" s="162"/>
      <c r="C43" s="41">
        <f>SUM(C41:C42)</f>
        <v>0.20430000000000001</v>
      </c>
      <c r="D43" s="13">
        <f>SUM(D41:D42)</f>
        <v>365.2</v>
      </c>
    </row>
    <row r="44" spans="1:4" s="17" customFormat="1">
      <c r="A44" s="38"/>
      <c r="D44" s="19"/>
    </row>
    <row r="45" spans="1:4" s="17" customFormat="1">
      <c r="A45" s="170" t="s">
        <v>101</v>
      </c>
      <c r="B45" s="170"/>
      <c r="C45" s="170"/>
      <c r="D45" s="42">
        <f>D37+D43</f>
        <v>2152.77</v>
      </c>
    </row>
    <row r="46" spans="1:4" s="17" customFormat="1">
      <c r="A46" s="38"/>
      <c r="D46" s="19"/>
    </row>
    <row r="47" spans="1:4" s="17" customFormat="1" ht="16.5" thickBot="1">
      <c r="A47" s="166" t="s">
        <v>102</v>
      </c>
      <c r="B47" s="166"/>
      <c r="C47" s="166"/>
      <c r="D47" s="166"/>
    </row>
    <row r="48" spans="1:4" s="17" customFormat="1" ht="15.75" thickBot="1">
      <c r="A48" s="15" t="s">
        <v>34</v>
      </c>
      <c r="B48" s="16" t="s">
        <v>103</v>
      </c>
      <c r="C48" s="16" t="s">
        <v>97</v>
      </c>
      <c r="D48" s="90" t="s">
        <v>84</v>
      </c>
    </row>
    <row r="49" spans="1:4" s="17" customFormat="1">
      <c r="A49" s="8" t="s">
        <v>57</v>
      </c>
      <c r="B49" s="40" t="s">
        <v>104</v>
      </c>
      <c r="C49" s="2">
        <v>0.2</v>
      </c>
      <c r="D49" s="89" t="s">
        <v>105</v>
      </c>
    </row>
    <row r="50" spans="1:4" s="17" customFormat="1">
      <c r="A50" s="8" t="s">
        <v>59</v>
      </c>
      <c r="B50" s="43" t="s">
        <v>106</v>
      </c>
      <c r="C50" s="2">
        <v>2.5000000000000001E-2</v>
      </c>
      <c r="D50" s="89">
        <f>C49*(D37+D43)</f>
        <v>430.55</v>
      </c>
    </row>
    <row r="51" spans="1:4" s="17" customFormat="1">
      <c r="A51" s="8" t="s">
        <v>62</v>
      </c>
      <c r="B51" s="5" t="s">
        <v>107</v>
      </c>
      <c r="C51" s="2">
        <v>0.03</v>
      </c>
      <c r="D51" s="89">
        <f>C50*(D$37+D43)</f>
        <v>53.82</v>
      </c>
    </row>
    <row r="52" spans="1:4" s="17" customFormat="1">
      <c r="A52" s="4" t="s">
        <v>65</v>
      </c>
      <c r="B52" s="5" t="s">
        <v>108</v>
      </c>
      <c r="C52" s="2">
        <v>1.4999999999999999E-2</v>
      </c>
      <c r="D52" s="89">
        <f>C51*(D$37+D43)</f>
        <v>64.58</v>
      </c>
    </row>
    <row r="53" spans="1:4" s="17" customFormat="1">
      <c r="A53" s="4" t="s">
        <v>67</v>
      </c>
      <c r="B53" s="5" t="s">
        <v>109</v>
      </c>
      <c r="C53" s="2">
        <v>0.01</v>
      </c>
      <c r="D53" s="89">
        <f>C52*(D$37+D43)</f>
        <v>32.29</v>
      </c>
    </row>
    <row r="54" spans="1:4" s="17" customFormat="1">
      <c r="A54" s="4" t="s">
        <v>90</v>
      </c>
      <c r="B54" s="44" t="s">
        <v>110</v>
      </c>
      <c r="C54" s="2">
        <v>6.0000000000000001E-3</v>
      </c>
      <c r="D54" s="89">
        <f>C53*(D43+D$37)</f>
        <v>21.53</v>
      </c>
    </row>
    <row r="55" spans="1:4" s="17" customFormat="1">
      <c r="A55" s="4" t="s">
        <v>92</v>
      </c>
      <c r="B55" s="5" t="s">
        <v>111</v>
      </c>
      <c r="C55" s="2">
        <v>2E-3</v>
      </c>
      <c r="D55" s="89">
        <f>C54*(D$37+D43)</f>
        <v>12.92</v>
      </c>
    </row>
    <row r="56" spans="1:4" s="17" customFormat="1" ht="15.75" thickBot="1">
      <c r="A56" s="4" t="s">
        <v>112</v>
      </c>
      <c r="B56" s="5" t="s">
        <v>113</v>
      </c>
      <c r="C56" s="2">
        <v>0.08</v>
      </c>
      <c r="D56" s="89">
        <f>C55*(D$37+D43)</f>
        <v>4.3099999999999996</v>
      </c>
    </row>
    <row r="57" spans="1:4" s="17" customFormat="1" ht="15.75" thickBot="1">
      <c r="A57" s="161" t="s">
        <v>100</v>
      </c>
      <c r="B57" s="162"/>
      <c r="C57" s="41">
        <f>SUM(C49:C56)</f>
        <v>0.36799999999999999</v>
      </c>
      <c r="D57" s="89">
        <f>C56*(D$37+D43)</f>
        <v>172.22</v>
      </c>
    </row>
    <row r="58" spans="1:4" s="17" customFormat="1">
      <c r="A58" s="38"/>
      <c r="D58" s="91">
        <f>SUM(D50:D57)</f>
        <v>792.22</v>
      </c>
    </row>
    <row r="59" spans="1:4" s="17" customFormat="1" ht="16.5" thickBot="1">
      <c r="A59" s="166" t="s">
        <v>114</v>
      </c>
      <c r="B59" s="166"/>
      <c r="C59" s="166"/>
      <c r="D59" s="166"/>
    </row>
    <row r="60" spans="1:4" s="17" customFormat="1" ht="15.75" thickBot="1">
      <c r="A60" s="15" t="s">
        <v>35</v>
      </c>
      <c r="B60" s="16" t="s">
        <v>115</v>
      </c>
      <c r="C60" s="163" t="s">
        <v>84</v>
      </c>
      <c r="D60" s="169"/>
    </row>
    <row r="61" spans="1:4" s="17" customFormat="1">
      <c r="A61" s="8" t="s">
        <v>57</v>
      </c>
      <c r="B61" s="40" t="s">
        <v>116</v>
      </c>
      <c r="C61" s="172">
        <v>199.5</v>
      </c>
      <c r="D61" s="173"/>
    </row>
    <row r="62" spans="1:4" s="17" customFormat="1">
      <c r="A62" s="4" t="s">
        <v>117</v>
      </c>
      <c r="B62" s="5" t="s">
        <v>118</v>
      </c>
      <c r="C62" s="174">
        <f>IF((6%*D30)&gt;C61,-C61,-(6%*D30))</f>
        <v>-107.25</v>
      </c>
      <c r="D62" s="175"/>
    </row>
    <row r="63" spans="1:4" s="17" customFormat="1">
      <c r="A63" s="4" t="s">
        <v>59</v>
      </c>
      <c r="B63" s="5" t="s">
        <v>119</v>
      </c>
      <c r="C63" s="174">
        <f>'[1]Assistente Adm I'!$G$4</f>
        <v>360</v>
      </c>
      <c r="D63" s="175"/>
    </row>
    <row r="64" spans="1:4" s="17" customFormat="1">
      <c r="A64" s="4" t="s">
        <v>120</v>
      </c>
      <c r="B64" s="5" t="s">
        <v>121</v>
      </c>
      <c r="C64" s="174">
        <v>0</v>
      </c>
      <c r="D64" s="175"/>
    </row>
    <row r="65" spans="1:6" s="17" customFormat="1">
      <c r="A65" s="4" t="s">
        <v>62</v>
      </c>
      <c r="B65" s="6" t="s">
        <v>211</v>
      </c>
      <c r="C65" s="176"/>
      <c r="D65" s="177"/>
    </row>
    <row r="66" spans="1:6" s="17" customFormat="1">
      <c r="A66" s="4" t="s">
        <v>65</v>
      </c>
      <c r="B66" s="6" t="s">
        <v>212</v>
      </c>
      <c r="C66" s="176"/>
      <c r="D66" s="177"/>
    </row>
    <row r="67" spans="1:6" s="17" customFormat="1">
      <c r="A67" s="4" t="s">
        <v>67</v>
      </c>
      <c r="B67" s="6" t="s">
        <v>124</v>
      </c>
      <c r="C67" s="176"/>
      <c r="D67" s="177"/>
      <c r="F67" s="88"/>
    </row>
    <row r="68" spans="1:6" s="17" customFormat="1" ht="15.75" thickBot="1">
      <c r="A68" s="81"/>
      <c r="B68" s="82"/>
      <c r="C68" s="83"/>
      <c r="D68" s="83"/>
    </row>
    <row r="69" spans="1:6" s="17" customFormat="1" ht="15" customHeight="1" thickBot="1">
      <c r="A69" s="168" t="s">
        <v>125</v>
      </c>
      <c r="B69" s="169"/>
      <c r="C69" s="178">
        <f>SUM(C61:D67)</f>
        <v>452.25</v>
      </c>
      <c r="D69" s="178"/>
    </row>
    <row r="70" spans="1:6" s="17" customFormat="1">
      <c r="A70" s="179"/>
      <c r="B70" s="179"/>
      <c r="C70" s="179"/>
      <c r="D70" s="179"/>
    </row>
    <row r="71" spans="1:6" s="17" customFormat="1" ht="16.5" thickBot="1">
      <c r="A71" s="171" t="s">
        <v>126</v>
      </c>
      <c r="B71" s="171"/>
      <c r="C71" s="171"/>
      <c r="D71" s="46"/>
    </row>
    <row r="72" spans="1:6" s="17" customFormat="1" ht="15.75" thickBot="1">
      <c r="A72" s="15">
        <v>2</v>
      </c>
      <c r="B72" s="16" t="s">
        <v>127</v>
      </c>
      <c r="C72" s="16" t="s">
        <v>84</v>
      </c>
      <c r="D72" s="47"/>
    </row>
    <row r="73" spans="1:6" s="17" customFormat="1">
      <c r="A73" s="7" t="s">
        <v>33</v>
      </c>
      <c r="B73" s="5" t="s">
        <v>96</v>
      </c>
      <c r="C73" s="48">
        <f>D43</f>
        <v>365.2</v>
      </c>
      <c r="D73" s="47"/>
    </row>
    <row r="74" spans="1:6" s="17" customFormat="1">
      <c r="A74" s="7" t="s">
        <v>34</v>
      </c>
      <c r="B74" s="5" t="s">
        <v>128</v>
      </c>
      <c r="C74" s="48">
        <f>D58</f>
        <v>792.22</v>
      </c>
      <c r="D74" s="47"/>
    </row>
    <row r="75" spans="1:6" s="17" customFormat="1" ht="15.75" thickBot="1">
      <c r="A75" s="7" t="s">
        <v>35</v>
      </c>
      <c r="B75" s="5" t="s">
        <v>115</v>
      </c>
      <c r="C75" s="48">
        <f>C69</f>
        <v>452.25</v>
      </c>
      <c r="D75" s="47"/>
    </row>
    <row r="76" spans="1:6" s="17" customFormat="1" ht="15" customHeight="1" thickBot="1">
      <c r="A76" s="168" t="s">
        <v>129</v>
      </c>
      <c r="B76" s="169"/>
      <c r="C76" s="49">
        <f>SUM(C73:C75)</f>
        <v>1609.67</v>
      </c>
      <c r="D76" s="47"/>
    </row>
    <row r="77" spans="1:6" s="17" customFormat="1" ht="15" customHeight="1">
      <c r="A77" s="47"/>
      <c r="B77" s="47"/>
      <c r="C77" s="47"/>
      <c r="D77" s="47"/>
    </row>
    <row r="78" spans="1:6" s="17" customFormat="1" ht="15" customHeight="1" thickBot="1">
      <c r="A78" s="166" t="s">
        <v>130</v>
      </c>
      <c r="B78" s="166"/>
      <c r="C78" s="166"/>
      <c r="D78" s="166"/>
    </row>
    <row r="79" spans="1:6" s="17" customFormat="1" ht="15" customHeight="1" thickBot="1">
      <c r="A79" s="15">
        <v>3</v>
      </c>
      <c r="B79" s="16" t="s">
        <v>131</v>
      </c>
      <c r="C79" s="16" t="s">
        <v>97</v>
      </c>
      <c r="D79" s="39" t="s">
        <v>84</v>
      </c>
    </row>
    <row r="80" spans="1:6" s="17" customFormat="1">
      <c r="A80" s="8" t="s">
        <v>57</v>
      </c>
      <c r="B80" s="40" t="s">
        <v>132</v>
      </c>
      <c r="C80" s="3">
        <f>1.81%</f>
        <v>1.8100000000000002E-2</v>
      </c>
      <c r="D80" s="14">
        <f t="shared" ref="D80:D85" si="0">C80*($D$37)</f>
        <v>32.36</v>
      </c>
    </row>
    <row r="81" spans="1:6" s="17" customFormat="1" ht="15" customHeight="1">
      <c r="A81" s="4" t="s">
        <v>59</v>
      </c>
      <c r="B81" s="5" t="s">
        <v>133</v>
      </c>
      <c r="C81" s="3">
        <f>C80*C56</f>
        <v>1.4E-3</v>
      </c>
      <c r="D81" s="14">
        <f t="shared" si="0"/>
        <v>2.5</v>
      </c>
    </row>
    <row r="82" spans="1:6" s="17" customFormat="1" ht="15" customHeight="1">
      <c r="A82" s="4" t="s">
        <v>62</v>
      </c>
      <c r="B82" s="5" t="s">
        <v>134</v>
      </c>
      <c r="C82" s="3">
        <v>3.0499999999999999E-2</v>
      </c>
      <c r="D82" s="14">
        <f t="shared" si="0"/>
        <v>54.52</v>
      </c>
    </row>
    <row r="83" spans="1:6" s="17" customFormat="1" ht="15" customHeight="1">
      <c r="A83" s="4" t="s">
        <v>65</v>
      </c>
      <c r="B83" s="5" t="s">
        <v>135</v>
      </c>
      <c r="C83" s="3">
        <v>1.9E-3</v>
      </c>
      <c r="D83" s="14">
        <f t="shared" si="0"/>
        <v>3.4</v>
      </c>
    </row>
    <row r="84" spans="1:6" s="17" customFormat="1" ht="15" customHeight="1">
      <c r="A84" s="4" t="s">
        <v>67</v>
      </c>
      <c r="B84" s="5" t="s">
        <v>136</v>
      </c>
      <c r="C84" s="3">
        <f>C57*C83</f>
        <v>6.9999999999999999E-4</v>
      </c>
      <c r="D84" s="14">
        <f t="shared" si="0"/>
        <v>1.25</v>
      </c>
    </row>
    <row r="85" spans="1:6" s="17" customFormat="1" ht="15" customHeight="1" thickBot="1">
      <c r="A85" s="35" t="s">
        <v>90</v>
      </c>
      <c r="B85" s="50" t="s">
        <v>137</v>
      </c>
      <c r="C85" s="3">
        <v>9.4999999999999998E-3</v>
      </c>
      <c r="D85" s="14">
        <f t="shared" si="0"/>
        <v>16.98</v>
      </c>
      <c r="F85" s="51"/>
    </row>
    <row r="86" spans="1:6" s="17" customFormat="1" ht="15" customHeight="1">
      <c r="A86" s="180" t="s">
        <v>100</v>
      </c>
      <c r="B86" s="181"/>
      <c r="C86" s="79">
        <f>SUM(C80:C85)</f>
        <v>6.2100000000000002E-2</v>
      </c>
      <c r="D86" s="80">
        <f>SUM(D80:D85)</f>
        <v>111.01</v>
      </c>
    </row>
    <row r="87" spans="1:6" s="17" customFormat="1" ht="47.25" customHeight="1">
      <c r="A87" s="182" t="s">
        <v>138</v>
      </c>
      <c r="B87" s="182"/>
      <c r="C87" s="182"/>
      <c r="D87" s="182"/>
    </row>
    <row r="88" spans="1:6" s="17" customFormat="1" ht="18.75" customHeight="1">
      <c r="A88" s="78"/>
      <c r="B88" s="78"/>
      <c r="C88" s="78"/>
      <c r="D88" s="78"/>
    </row>
    <row r="89" spans="1:6" s="17" customFormat="1" ht="15" customHeight="1">
      <c r="A89" s="166" t="s">
        <v>139</v>
      </c>
      <c r="B89" s="166"/>
      <c r="C89" s="166"/>
      <c r="D89" s="166"/>
    </row>
    <row r="90" spans="1:6" s="17" customFormat="1" ht="15" customHeight="1">
      <c r="A90" s="166" t="s">
        <v>140</v>
      </c>
      <c r="B90" s="166"/>
      <c r="C90" s="166"/>
      <c r="D90" s="166"/>
    </row>
    <row r="91" spans="1:6" s="17" customFormat="1" ht="15" customHeight="1">
      <c r="A91" s="69" t="s">
        <v>41</v>
      </c>
      <c r="B91" s="69" t="s">
        <v>141</v>
      </c>
      <c r="C91" s="69" t="s">
        <v>97</v>
      </c>
      <c r="D91" s="69" t="s">
        <v>84</v>
      </c>
    </row>
    <row r="92" spans="1:6" s="17" customFormat="1">
      <c r="A92" s="7" t="s">
        <v>57</v>
      </c>
      <c r="B92" s="5" t="s">
        <v>142</v>
      </c>
      <c r="C92" s="12">
        <v>9.4999999999999998E-3</v>
      </c>
      <c r="D92" s="71">
        <f t="shared" ref="D92:D97" si="1">C92*($D$37)</f>
        <v>16.98</v>
      </c>
    </row>
    <row r="93" spans="1:6" s="17" customFormat="1">
      <c r="A93" s="7" t="s">
        <v>59</v>
      </c>
      <c r="B93" s="5" t="s">
        <v>143</v>
      </c>
      <c r="C93" s="12">
        <v>4.1700000000000001E-2</v>
      </c>
      <c r="D93" s="71">
        <f t="shared" si="1"/>
        <v>74.540000000000006</v>
      </c>
    </row>
    <row r="94" spans="1:6" s="17" customFormat="1">
      <c r="A94" s="7" t="s">
        <v>62</v>
      </c>
      <c r="B94" s="5" t="s">
        <v>144</v>
      </c>
      <c r="C94" s="12">
        <v>1E-3</v>
      </c>
      <c r="D94" s="71">
        <f t="shared" si="1"/>
        <v>1.79</v>
      </c>
    </row>
    <row r="95" spans="1:6" s="17" customFormat="1">
      <c r="A95" s="7" t="s">
        <v>65</v>
      </c>
      <c r="B95" s="5" t="s">
        <v>145</v>
      </c>
      <c r="C95" s="12">
        <v>2.0000000000000001E-4</v>
      </c>
      <c r="D95" s="71">
        <f t="shared" si="1"/>
        <v>0.36</v>
      </c>
    </row>
    <row r="96" spans="1:6" s="17" customFormat="1">
      <c r="A96" s="7" t="s">
        <v>67</v>
      </c>
      <c r="B96" s="5" t="s">
        <v>146</v>
      </c>
      <c r="C96" s="12">
        <v>6.3E-3</v>
      </c>
      <c r="D96" s="71">
        <f t="shared" si="1"/>
        <v>11.26</v>
      </c>
    </row>
    <row r="97" spans="1:4" s="17" customFormat="1">
      <c r="A97" s="183" t="s">
        <v>100</v>
      </c>
      <c r="B97" s="183"/>
      <c r="C97" s="72">
        <f>SUM(C92:C96)</f>
        <v>5.8700000000000002E-2</v>
      </c>
      <c r="D97" s="71">
        <f t="shared" si="1"/>
        <v>104.93</v>
      </c>
    </row>
    <row r="98" spans="1:4" s="17" customFormat="1"/>
    <row r="99" spans="1:4" s="17" customFormat="1" ht="16.5" thickBot="1">
      <c r="A99" s="184" t="s">
        <v>147</v>
      </c>
      <c r="B99" s="184"/>
      <c r="C99" s="184"/>
      <c r="D99" s="184"/>
    </row>
    <row r="100" spans="1:4" s="17" customFormat="1" ht="15.75" thickBot="1">
      <c r="A100" s="15" t="s">
        <v>42</v>
      </c>
      <c r="B100" s="16" t="s">
        <v>148</v>
      </c>
      <c r="C100" s="53" t="s">
        <v>84</v>
      </c>
    </row>
    <row r="101" spans="1:4" s="17" customFormat="1" ht="15.75" thickBot="1">
      <c r="A101" s="8" t="s">
        <v>57</v>
      </c>
      <c r="B101" s="40" t="s">
        <v>149</v>
      </c>
      <c r="C101" s="54"/>
    </row>
    <row r="102" spans="1:4" s="17" customFormat="1" ht="15.75" thickBot="1">
      <c r="A102" s="161" t="s">
        <v>100</v>
      </c>
      <c r="B102" s="162"/>
      <c r="C102" s="55"/>
    </row>
    <row r="103" spans="1:4" s="17" customFormat="1"/>
    <row r="104" spans="1:4" s="17" customFormat="1" ht="15.75" thickBot="1">
      <c r="A104" s="185" t="s">
        <v>150</v>
      </c>
      <c r="B104" s="185"/>
      <c r="C104" s="185"/>
    </row>
    <row r="105" spans="1:4" s="17" customFormat="1" ht="15.75" thickBot="1">
      <c r="A105" s="15">
        <v>4</v>
      </c>
      <c r="B105" s="16" t="s">
        <v>151</v>
      </c>
      <c r="C105" s="53" t="s">
        <v>84</v>
      </c>
    </row>
    <row r="106" spans="1:4" s="17" customFormat="1">
      <c r="A106" s="4" t="s">
        <v>41</v>
      </c>
      <c r="B106" s="40" t="s">
        <v>141</v>
      </c>
      <c r="C106" s="54">
        <f>D97</f>
        <v>104.93</v>
      </c>
    </row>
    <row r="107" spans="1:4" s="17" customFormat="1" ht="15.75" thickBot="1">
      <c r="A107" s="4" t="s">
        <v>42</v>
      </c>
      <c r="B107" s="56" t="s">
        <v>148</v>
      </c>
      <c r="C107" s="54">
        <f>C101</f>
        <v>0</v>
      </c>
    </row>
    <row r="108" spans="1:4" s="17" customFormat="1" ht="15.75" thickBot="1">
      <c r="A108" s="161" t="s">
        <v>100</v>
      </c>
      <c r="B108" s="162"/>
      <c r="C108" s="57">
        <f>SUM(C106:C107)</f>
        <v>104.93</v>
      </c>
    </row>
    <row r="109" spans="1:4" s="17" customFormat="1">
      <c r="A109" s="38"/>
      <c r="D109" s="19"/>
    </row>
    <row r="110" spans="1:4" s="17" customFormat="1" ht="16.5" thickBot="1">
      <c r="A110" s="166" t="s">
        <v>152</v>
      </c>
      <c r="B110" s="166"/>
      <c r="C110" s="166"/>
      <c r="D110" s="166"/>
    </row>
    <row r="111" spans="1:4" s="17" customFormat="1" ht="15.75" thickBot="1">
      <c r="A111" s="15">
        <v>5</v>
      </c>
      <c r="B111" s="163" t="s">
        <v>153</v>
      </c>
      <c r="C111" s="167"/>
      <c r="D111" s="32" t="s">
        <v>84</v>
      </c>
    </row>
    <row r="112" spans="1:4" s="17" customFormat="1">
      <c r="A112" s="8" t="s">
        <v>57</v>
      </c>
      <c r="B112" s="151" t="s">
        <v>154</v>
      </c>
      <c r="C112" s="152"/>
      <c r="D112" s="84">
        <v>0</v>
      </c>
    </row>
    <row r="113" spans="1:4" s="17" customFormat="1">
      <c r="A113" s="4" t="s">
        <v>59</v>
      </c>
      <c r="B113" s="153" t="s">
        <v>155</v>
      </c>
      <c r="C113" s="154"/>
      <c r="D113" s="84">
        <v>0</v>
      </c>
    </row>
    <row r="114" spans="1:4" s="17" customFormat="1">
      <c r="A114" s="4" t="s">
        <v>62</v>
      </c>
      <c r="B114" s="153" t="s">
        <v>156</v>
      </c>
      <c r="C114" s="154"/>
      <c r="D114" s="84">
        <v>0</v>
      </c>
    </row>
    <row r="115" spans="1:4" s="17" customFormat="1" ht="15.75" thickBot="1">
      <c r="A115" s="35" t="s">
        <v>65</v>
      </c>
      <c r="B115" s="155" t="s">
        <v>93</v>
      </c>
      <c r="C115" s="156"/>
      <c r="D115" s="36"/>
    </row>
    <row r="116" spans="1:4" s="17" customFormat="1" ht="15.75" customHeight="1" thickBot="1">
      <c r="A116" s="168" t="s">
        <v>157</v>
      </c>
      <c r="B116" s="169"/>
      <c r="C116" s="167"/>
      <c r="D116" s="37">
        <f>SUM(D112:D115)</f>
        <v>0</v>
      </c>
    </row>
    <row r="117" spans="1:4" s="17" customFormat="1"/>
    <row r="118" spans="1:4" s="17" customFormat="1" ht="16.5" thickBot="1">
      <c r="A118" s="166" t="s">
        <v>158</v>
      </c>
      <c r="B118" s="166"/>
      <c r="C118" s="166"/>
      <c r="D118" s="166"/>
    </row>
    <row r="119" spans="1:4" s="17" customFormat="1" ht="15.75" thickBot="1">
      <c r="A119" s="15">
        <v>5</v>
      </c>
      <c r="B119" s="16" t="s">
        <v>159</v>
      </c>
      <c r="C119" s="52" t="s">
        <v>97</v>
      </c>
      <c r="D119" s="39" t="s">
        <v>84</v>
      </c>
    </row>
    <row r="120" spans="1:4" s="17" customFormat="1">
      <c r="A120" s="8" t="s">
        <v>57</v>
      </c>
      <c r="B120" s="9" t="s">
        <v>160</v>
      </c>
      <c r="C120" s="10">
        <v>0.05</v>
      </c>
      <c r="D120" s="58">
        <f>C120*$D$136</f>
        <v>180.66</v>
      </c>
    </row>
    <row r="121" spans="1:4" s="17" customFormat="1">
      <c r="A121" s="4" t="s">
        <v>59</v>
      </c>
      <c r="B121" s="11" t="s">
        <v>161</v>
      </c>
      <c r="C121" s="10">
        <v>0.1</v>
      </c>
      <c r="D121" s="58">
        <f>C121*(D120+$D$136)</f>
        <v>379.38</v>
      </c>
    </row>
    <row r="122" spans="1:4" s="17" customFormat="1">
      <c r="A122" s="4" t="s">
        <v>62</v>
      </c>
      <c r="B122" s="5" t="s">
        <v>162</v>
      </c>
      <c r="C122" s="59">
        <f>C123</f>
        <v>8.6499999999999994E-2</v>
      </c>
      <c r="D122" s="60"/>
    </row>
    <row r="123" spans="1:4" s="17" customFormat="1">
      <c r="A123" s="4" t="s">
        <v>163</v>
      </c>
      <c r="B123" s="5" t="s">
        <v>164</v>
      </c>
      <c r="C123" s="61">
        <f>SUM(C124:C126)</f>
        <v>8.6499999999999994E-2</v>
      </c>
      <c r="D123" s="60"/>
    </row>
    <row r="124" spans="1:4" s="17" customFormat="1">
      <c r="A124" s="4" t="s">
        <v>165</v>
      </c>
      <c r="B124" s="5" t="s">
        <v>166</v>
      </c>
      <c r="C124" s="61">
        <v>6.4999999999999997E-3</v>
      </c>
      <c r="D124" s="60">
        <f>(D136+D120+D121)/(1-C122)*C124</f>
        <v>29.69</v>
      </c>
    </row>
    <row r="125" spans="1:4" s="17" customFormat="1">
      <c r="A125" s="4" t="s">
        <v>167</v>
      </c>
      <c r="B125" s="5" t="s">
        <v>168</v>
      </c>
      <c r="C125" s="61">
        <v>0.03</v>
      </c>
      <c r="D125" s="60">
        <f>(D136+D120+D121)/(1-C122)*C125</f>
        <v>137.05000000000001</v>
      </c>
    </row>
    <row r="126" spans="1:4" s="17" customFormat="1" ht="15.75" thickBot="1">
      <c r="A126" s="4" t="s">
        <v>169</v>
      </c>
      <c r="B126" s="43" t="s">
        <v>170</v>
      </c>
      <c r="C126" s="61">
        <v>0.05</v>
      </c>
      <c r="D126" s="60">
        <f>(D136+D120+D121)/(1-C122)*C126</f>
        <v>228.42</v>
      </c>
    </row>
    <row r="127" spans="1:4" s="17" customFormat="1" ht="15.75" thickBot="1">
      <c r="A127" s="161" t="s">
        <v>100</v>
      </c>
      <c r="B127" s="162"/>
      <c r="C127" s="162"/>
      <c r="D127" s="62">
        <f>SUM(D120:D126)</f>
        <v>955.2</v>
      </c>
    </row>
    <row r="128" spans="1:4" s="17" customFormat="1" ht="15.75" customHeight="1">
      <c r="A128" s="38"/>
      <c r="D128" s="19"/>
    </row>
    <row r="129" spans="1:8" s="17" customFormat="1" ht="16.5" thickBot="1">
      <c r="A129" s="186" t="s">
        <v>171</v>
      </c>
      <c r="B129" s="186"/>
      <c r="C129" s="186"/>
      <c r="D129" s="186"/>
    </row>
    <row r="130" spans="1:8" s="17" customFormat="1" ht="15.75" customHeight="1" thickBot="1">
      <c r="A130" s="168" t="s">
        <v>172</v>
      </c>
      <c r="B130" s="169"/>
      <c r="C130" s="167"/>
      <c r="D130" s="39" t="s">
        <v>173</v>
      </c>
    </row>
    <row r="131" spans="1:8" s="17" customFormat="1">
      <c r="A131" s="8" t="s">
        <v>57</v>
      </c>
      <c r="B131" s="151" t="s">
        <v>174</v>
      </c>
      <c r="C131" s="152"/>
      <c r="D131" s="63">
        <f>D37</f>
        <v>1787.57</v>
      </c>
    </row>
    <row r="132" spans="1:8" s="17" customFormat="1">
      <c r="A132" s="4" t="s">
        <v>59</v>
      </c>
      <c r="B132" s="153" t="s">
        <v>175</v>
      </c>
      <c r="C132" s="154"/>
      <c r="D132" s="64">
        <f>C76</f>
        <v>1609.67</v>
      </c>
    </row>
    <row r="133" spans="1:8" s="17" customFormat="1">
      <c r="A133" s="4" t="s">
        <v>62</v>
      </c>
      <c r="B133" s="153" t="s">
        <v>176</v>
      </c>
      <c r="C133" s="154"/>
      <c r="D133" s="64">
        <f>D86</f>
        <v>111.01</v>
      </c>
    </row>
    <row r="134" spans="1:8" s="17" customFormat="1" ht="15" customHeight="1">
      <c r="A134" s="4" t="s">
        <v>65</v>
      </c>
      <c r="B134" s="65" t="s">
        <v>177</v>
      </c>
      <c r="C134" s="66"/>
      <c r="D134" s="64">
        <f>C108</f>
        <v>104.93</v>
      </c>
    </row>
    <row r="135" spans="1:8" s="17" customFormat="1">
      <c r="A135" s="4" t="s">
        <v>67</v>
      </c>
      <c r="B135" s="153" t="s">
        <v>178</v>
      </c>
      <c r="C135" s="154"/>
      <c r="D135" s="64">
        <f>D116</f>
        <v>0</v>
      </c>
    </row>
    <row r="136" spans="1:8" s="17" customFormat="1" ht="15" customHeight="1">
      <c r="A136" s="188" t="s">
        <v>179</v>
      </c>
      <c r="B136" s="189"/>
      <c r="C136" s="190"/>
      <c r="D136" s="64">
        <f>SUM(D131:D135)</f>
        <v>3613.18</v>
      </c>
    </row>
    <row r="137" spans="1:8" s="17" customFormat="1" ht="15.75" customHeight="1">
      <c r="A137" s="35" t="s">
        <v>90</v>
      </c>
      <c r="B137" s="191" t="s">
        <v>180</v>
      </c>
      <c r="C137" s="192"/>
      <c r="D137" s="67">
        <f>D127</f>
        <v>955.2</v>
      </c>
    </row>
    <row r="138" spans="1:8" s="17" customFormat="1" ht="15" customHeight="1">
      <c r="A138" s="183" t="s">
        <v>181</v>
      </c>
      <c r="B138" s="183"/>
      <c r="C138" s="183"/>
      <c r="D138" s="68">
        <f>SUM(D136:D137)</f>
        <v>4568.38</v>
      </c>
    </row>
    <row r="140" spans="1:8">
      <c r="A140" s="202" t="s">
        <v>182</v>
      </c>
      <c r="B140" s="202"/>
      <c r="C140" s="202"/>
      <c r="D140" s="202"/>
      <c r="E140" s="202"/>
      <c r="F140" s="202"/>
      <c r="G140" s="202"/>
    </row>
    <row r="141" spans="1:8">
      <c r="A141" s="74"/>
      <c r="B141" s="194" t="s">
        <v>183</v>
      </c>
      <c r="C141" s="194"/>
      <c r="D141" s="194"/>
      <c r="E141" s="194"/>
      <c r="F141" s="194"/>
      <c r="G141" s="74" t="s">
        <v>84</v>
      </c>
    </row>
    <row r="142" spans="1:8">
      <c r="A142" s="73" t="s">
        <v>57</v>
      </c>
      <c r="B142" s="195" t="s">
        <v>184</v>
      </c>
      <c r="C142" s="195"/>
      <c r="D142" s="195"/>
      <c r="E142" s="195"/>
      <c r="F142" s="195"/>
      <c r="G142" s="75">
        <f>SUM(D136:D137)</f>
        <v>4568.38</v>
      </c>
      <c r="H142" s="86">
        <f>G142*2</f>
        <v>9136.76</v>
      </c>
    </row>
    <row r="143" spans="1:8">
      <c r="A143" s="73" t="s">
        <v>59</v>
      </c>
      <c r="B143" s="196" t="s">
        <v>185</v>
      </c>
      <c r="C143" s="197"/>
      <c r="D143" s="197"/>
      <c r="E143" s="197"/>
      <c r="F143" s="198"/>
      <c r="G143" s="75">
        <f>G142/22</f>
        <v>207.65</v>
      </c>
    </row>
    <row r="144" spans="1:8">
      <c r="A144" s="73" t="s">
        <v>62</v>
      </c>
      <c r="B144" s="195" t="s">
        <v>186</v>
      </c>
      <c r="C144" s="195"/>
      <c r="D144" s="195"/>
      <c r="E144" s="76">
        <v>3</v>
      </c>
      <c r="F144" s="77" t="s">
        <v>187</v>
      </c>
      <c r="G144" s="75">
        <f>(G142*E144)</f>
        <v>13705.14</v>
      </c>
    </row>
    <row r="145" spans="1:7">
      <c r="A145" s="73" t="s">
        <v>65</v>
      </c>
      <c r="B145" s="199" t="s">
        <v>188</v>
      </c>
      <c r="C145" s="199"/>
      <c r="D145" s="199"/>
      <c r="E145" s="76">
        <v>12</v>
      </c>
      <c r="F145" s="77" t="s">
        <v>189</v>
      </c>
      <c r="G145" s="75">
        <f>G144*12</f>
        <v>164461.68</v>
      </c>
    </row>
    <row r="146" spans="1:7">
      <c r="A146" s="187" t="s">
        <v>190</v>
      </c>
      <c r="B146" s="187"/>
      <c r="C146" s="187"/>
      <c r="D146" s="187"/>
      <c r="E146" s="187"/>
      <c r="F146" s="187"/>
      <c r="G146" s="187"/>
    </row>
  </sheetData>
  <mergeCells count="84">
    <mergeCell ref="A146:G146"/>
    <mergeCell ref="B133:C133"/>
    <mergeCell ref="B135:C135"/>
    <mergeCell ref="A136:C136"/>
    <mergeCell ref="B137:C137"/>
    <mergeCell ref="A138:C138"/>
    <mergeCell ref="A140:G140"/>
    <mergeCell ref="B141:F141"/>
    <mergeCell ref="B142:F142"/>
    <mergeCell ref="B143:F143"/>
    <mergeCell ref="B144:D144"/>
    <mergeCell ref="B145:D145"/>
    <mergeCell ref="B132:C132"/>
    <mergeCell ref="B111:C111"/>
    <mergeCell ref="B112:C112"/>
    <mergeCell ref="B113:C113"/>
    <mergeCell ref="B114:C114"/>
    <mergeCell ref="B115:C115"/>
    <mergeCell ref="A116:C116"/>
    <mergeCell ref="A118:D118"/>
    <mergeCell ref="A127:C127"/>
    <mergeCell ref="A129:D129"/>
    <mergeCell ref="A130:C130"/>
    <mergeCell ref="B131:C131"/>
    <mergeCell ref="A110:D110"/>
    <mergeCell ref="A76:B76"/>
    <mergeCell ref="A78:D78"/>
    <mergeCell ref="A86:B86"/>
    <mergeCell ref="A87:D87"/>
    <mergeCell ref="A89:D89"/>
    <mergeCell ref="A90:D90"/>
    <mergeCell ref="A97:B97"/>
    <mergeCell ref="A99:D99"/>
    <mergeCell ref="A102:B102"/>
    <mergeCell ref="A104:C104"/>
    <mergeCell ref="A108:B108"/>
    <mergeCell ref="A71:C71"/>
    <mergeCell ref="C60:D60"/>
    <mergeCell ref="C61:D61"/>
    <mergeCell ref="C62:D62"/>
    <mergeCell ref="C63:D63"/>
    <mergeCell ref="C64:D64"/>
    <mergeCell ref="C65:D65"/>
    <mergeCell ref="C66:D66"/>
    <mergeCell ref="C67:D67"/>
    <mergeCell ref="A69:B69"/>
    <mergeCell ref="C69:D69"/>
    <mergeCell ref="A70:D70"/>
    <mergeCell ref="A59:D59"/>
    <mergeCell ref="B32:C32"/>
    <mergeCell ref="B33:C33"/>
    <mergeCell ref="B34:C34"/>
    <mergeCell ref="B35:C35"/>
    <mergeCell ref="B36:C36"/>
    <mergeCell ref="A37:C37"/>
    <mergeCell ref="A39:D39"/>
    <mergeCell ref="A43:B43"/>
    <mergeCell ref="A45:C45"/>
    <mergeCell ref="A47:D47"/>
    <mergeCell ref="A57:B57"/>
    <mergeCell ref="B31:C31"/>
    <mergeCell ref="A18:B18"/>
    <mergeCell ref="A19:B19"/>
    <mergeCell ref="A21:D21"/>
    <mergeCell ref="B22:C22"/>
    <mergeCell ref="B23:C23"/>
    <mergeCell ref="B24:C24"/>
    <mergeCell ref="B25:C25"/>
    <mergeCell ref="B26:C26"/>
    <mergeCell ref="A28:D28"/>
    <mergeCell ref="B29:C29"/>
    <mergeCell ref="B30:C30"/>
    <mergeCell ref="A17:D17"/>
    <mergeCell ref="A1:D2"/>
    <mergeCell ref="A3:D4"/>
    <mergeCell ref="B6:D6"/>
    <mergeCell ref="B7:D7"/>
    <mergeCell ref="B8:D8"/>
    <mergeCell ref="A10:D10"/>
    <mergeCell ref="B11:C11"/>
    <mergeCell ref="B12:C12"/>
    <mergeCell ref="B13:C13"/>
    <mergeCell ref="B14:C14"/>
    <mergeCell ref="B15:C15"/>
  </mergeCells>
  <pageMargins left="0.511811024" right="0.511811024" top="0.78740157499999996" bottom="0.78740157499999996" header="0.31496062000000002" footer="0.31496062000000002"/>
  <pageSetup paperSize="9" scale="54" orientation="portrait" r:id="rId1"/>
  <rowBreaks count="1" manualBreakCount="1">
    <brk id="68" max="3" man="1"/>
  </rowBreaks>
  <colBreaks count="1" manualBreakCount="1">
    <brk id="4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Controladoria-Geral da União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Alexandre Ferreira de Macedo</dc:creator>
  <cp:keywords/>
  <dc:description/>
  <cp:lastModifiedBy/>
  <cp:revision/>
  <dcterms:created xsi:type="dcterms:W3CDTF">2013-07-25T13:44:18Z</dcterms:created>
  <dcterms:modified xsi:type="dcterms:W3CDTF">2025-07-09T17:12:19Z</dcterms:modified>
  <cp:category/>
  <cp:contentStatus/>
</cp:coreProperties>
</file>